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mc:AlternateContent xmlns:mc="http://schemas.openxmlformats.org/markup-compatibility/2006">
    <mc:Choice Requires="x15">
      <x15ac:absPath xmlns:x15ac="http://schemas.microsoft.com/office/spreadsheetml/2010/11/ac" url="https://eapcsforg.sharepoint.com/sites/Public/PublicDocuments/EaP Index/2022-23/Data viz/EaPIndex2023_PRELIMINARY data/"/>
    </mc:Choice>
  </mc:AlternateContent>
  <xr:revisionPtr revIDLastSave="0" documentId="8_{2400332A-64EE-4D0E-AD34-37AE435BD63D}" xr6:coauthVersionLast="47" xr6:coauthVersionMax="47" xr10:uidLastSave="{00000000-0000-0000-0000-000000000000}"/>
  <bookViews>
    <workbookView xWindow="0" yWindow="660" windowWidth="25600" windowHeight="14760" activeTab="4" xr2:uid="{00000000-000D-0000-FFFF-FFFF00000000}"/>
  </bookViews>
  <sheets>
    <sheet name="EaP Index23_Score Overview" sheetId="1" r:id="rId1"/>
    <sheet name="EaP Index23_ExpertQuestionnaire" sheetId="8" r:id="rId2"/>
    <sheet name="EaP Index23_SD" sheetId="9" r:id="rId3"/>
    <sheet name="EaP Index21_Score Overview" sheetId="2" r:id="rId4"/>
    <sheet name="© Rights &amp; Citation " sheetId="26" r:id="rId5"/>
  </sheets>
  <definedNames>
    <definedName name="_xlnm._FilterDatabase" localSheetId="1" hidden="1">'EaP Index23_ExpertQuestionnaire'!$A$1:$AA$1024</definedName>
    <definedName name="_xlnm._FilterDatabase" localSheetId="0" hidden="1">'EaP Index23_Score Overview'!$A$1:$I$83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p38TeULBGqm/J32PLv8L/srRf9LRnGDe2rjZ3aoCK6w="/>
    </ext>
  </extLst>
</workbook>
</file>

<file path=xl/calcChain.xml><?xml version="1.0" encoding="utf-8"?>
<calcChain xmlns="http://schemas.openxmlformats.org/spreadsheetml/2006/main">
  <c r="H12" i="9" l="1"/>
  <c r="I12" i="9"/>
  <c r="J12" i="9"/>
  <c r="K12" i="9"/>
  <c r="L12" i="9"/>
  <c r="L134" i="9"/>
  <c r="K134" i="9"/>
  <c r="J134" i="9"/>
  <c r="I134" i="9"/>
  <c r="H134" i="9"/>
  <c r="G134" i="9"/>
  <c r="L133" i="9"/>
  <c r="K133" i="9"/>
  <c r="J133" i="9"/>
  <c r="I133" i="9"/>
  <c r="H133" i="9"/>
  <c r="H131" i="9" s="1"/>
  <c r="G133" i="9"/>
  <c r="L132" i="9"/>
  <c r="L131" i="9" s="1"/>
  <c r="K132" i="9"/>
  <c r="J132" i="9"/>
  <c r="I132" i="9"/>
  <c r="H132" i="9"/>
  <c r="G132" i="9"/>
  <c r="K131" i="9"/>
  <c r="I131" i="9"/>
  <c r="L130" i="9"/>
  <c r="K130" i="9"/>
  <c r="J130" i="9"/>
  <c r="I130" i="9"/>
  <c r="H130" i="9"/>
  <c r="G130" i="9"/>
  <c r="L129" i="9"/>
  <c r="K129" i="9"/>
  <c r="J129" i="9"/>
  <c r="I129" i="9"/>
  <c r="H129" i="9"/>
  <c r="G129" i="9"/>
  <c r="L128" i="9"/>
  <c r="K128" i="9"/>
  <c r="J128" i="9"/>
  <c r="I128" i="9"/>
  <c r="H128" i="9"/>
  <c r="G128" i="9"/>
  <c r="L127" i="9"/>
  <c r="K127" i="9"/>
  <c r="J127" i="9"/>
  <c r="I127" i="9"/>
  <c r="H127" i="9"/>
  <c r="G127" i="9"/>
  <c r="L126" i="9"/>
  <c r="K126" i="9"/>
  <c r="J126" i="9"/>
  <c r="I126" i="9"/>
  <c r="H126" i="9"/>
  <c r="G126" i="9"/>
  <c r="L125" i="9"/>
  <c r="K125" i="9"/>
  <c r="J125" i="9"/>
  <c r="I125" i="9"/>
  <c r="H125" i="9"/>
  <c r="G125" i="9"/>
  <c r="L124" i="9"/>
  <c r="K124" i="9"/>
  <c r="J124" i="9"/>
  <c r="I124" i="9"/>
  <c r="H124" i="9"/>
  <c r="G124" i="9"/>
  <c r="L123" i="9"/>
  <c r="K123" i="9"/>
  <c r="J123" i="9"/>
  <c r="I123" i="9"/>
  <c r="H123" i="9"/>
  <c r="G123" i="9"/>
  <c r="L122" i="9"/>
  <c r="K122" i="9"/>
  <c r="J122" i="9"/>
  <c r="I122" i="9"/>
  <c r="H122" i="9"/>
  <c r="G122" i="9"/>
  <c r="L121" i="9"/>
  <c r="K121" i="9"/>
  <c r="J121" i="9"/>
  <c r="I121" i="9"/>
  <c r="H121" i="9"/>
  <c r="G121" i="9"/>
  <c r="L120" i="9"/>
  <c r="K120" i="9"/>
  <c r="J120" i="9"/>
  <c r="I120" i="9"/>
  <c r="H120" i="9"/>
  <c r="G120" i="9"/>
  <c r="L119" i="9"/>
  <c r="K119" i="9"/>
  <c r="J119" i="9"/>
  <c r="I119" i="9"/>
  <c r="H119" i="9"/>
  <c r="G119" i="9"/>
  <c r="L118" i="9"/>
  <c r="K118" i="9"/>
  <c r="J118" i="9"/>
  <c r="I118" i="9"/>
  <c r="H118" i="9"/>
  <c r="G118" i="9"/>
  <c r="G117" i="9" s="1"/>
  <c r="L117" i="9"/>
  <c r="L115" i="9"/>
  <c r="K115" i="9"/>
  <c r="J115" i="9"/>
  <c r="I115" i="9"/>
  <c r="H115" i="9"/>
  <c r="G115" i="9"/>
  <c r="L114" i="9"/>
  <c r="K114" i="9"/>
  <c r="J114" i="9"/>
  <c r="I114" i="9"/>
  <c r="H114" i="9"/>
  <c r="G114" i="9"/>
  <c r="L113" i="9"/>
  <c r="K113" i="9"/>
  <c r="J113" i="9"/>
  <c r="I113" i="9"/>
  <c r="H113" i="9"/>
  <c r="G113" i="9"/>
  <c r="L112" i="9"/>
  <c r="K112" i="9"/>
  <c r="J112" i="9"/>
  <c r="I112" i="9"/>
  <c r="I111" i="9" s="1"/>
  <c r="H112" i="9"/>
  <c r="H111" i="9" s="1"/>
  <c r="G112" i="9"/>
  <c r="G111" i="9" s="1"/>
  <c r="L110" i="9"/>
  <c r="K110" i="9"/>
  <c r="J110" i="9"/>
  <c r="I110" i="9"/>
  <c r="I108" i="9" s="1"/>
  <c r="H110" i="9"/>
  <c r="H108" i="9" s="1"/>
  <c r="G110" i="9"/>
  <c r="L109" i="9"/>
  <c r="K109" i="9"/>
  <c r="J109" i="9"/>
  <c r="I109" i="9"/>
  <c r="H109" i="9"/>
  <c r="G109" i="9"/>
  <c r="L107" i="9"/>
  <c r="K107" i="9"/>
  <c r="J107" i="9"/>
  <c r="I107" i="9"/>
  <c r="H107" i="9"/>
  <c r="G107" i="9"/>
  <c r="L106" i="9"/>
  <c r="K106" i="9"/>
  <c r="J106" i="9"/>
  <c r="I106" i="9"/>
  <c r="H106" i="9"/>
  <c r="G106" i="9"/>
  <c r="L105" i="9"/>
  <c r="K105" i="9"/>
  <c r="J105" i="9"/>
  <c r="I105" i="9"/>
  <c r="H105" i="9"/>
  <c r="G105" i="9"/>
  <c r="L104" i="9"/>
  <c r="K104" i="9"/>
  <c r="J104" i="9"/>
  <c r="I104" i="9"/>
  <c r="H104" i="9"/>
  <c r="G104" i="9"/>
  <c r="L103" i="9"/>
  <c r="K103" i="9"/>
  <c r="J103" i="9"/>
  <c r="I103" i="9"/>
  <c r="H103" i="9"/>
  <c r="G103" i="9"/>
  <c r="L102" i="9"/>
  <c r="K102" i="9"/>
  <c r="J102" i="9"/>
  <c r="I102" i="9"/>
  <c r="H102" i="9"/>
  <c r="G102" i="9"/>
  <c r="L101" i="9"/>
  <c r="K101" i="9"/>
  <c r="J101" i="9"/>
  <c r="I101" i="9"/>
  <c r="H101" i="9"/>
  <c r="G101" i="9"/>
  <c r="L100" i="9"/>
  <c r="K100" i="9"/>
  <c r="J100" i="9"/>
  <c r="I100" i="9"/>
  <c r="H100" i="9"/>
  <c r="G100" i="9"/>
  <c r="L99" i="9"/>
  <c r="K99" i="9"/>
  <c r="J99" i="9"/>
  <c r="I99" i="9"/>
  <c r="H99" i="9"/>
  <c r="G99" i="9"/>
  <c r="L98" i="9"/>
  <c r="L97" i="9" s="1"/>
  <c r="K98" i="9"/>
  <c r="J98" i="9"/>
  <c r="I98" i="9"/>
  <c r="H98" i="9"/>
  <c r="G98" i="9"/>
  <c r="J97" i="9"/>
  <c r="G97" i="9"/>
  <c r="L96" i="9"/>
  <c r="K96" i="9"/>
  <c r="J96" i="9"/>
  <c r="I96" i="9"/>
  <c r="H96" i="9"/>
  <c r="G96" i="9"/>
  <c r="AB95" i="9"/>
  <c r="AA95" i="9"/>
  <c r="Z95" i="9"/>
  <c r="Y95" i="9"/>
  <c r="X95" i="9"/>
  <c r="W95" i="9"/>
  <c r="L95" i="9"/>
  <c r="K95" i="9"/>
  <c r="J95" i="9"/>
  <c r="I95" i="9"/>
  <c r="H95" i="9"/>
  <c r="G95" i="9"/>
  <c r="L94" i="9"/>
  <c r="K94" i="9"/>
  <c r="J94" i="9"/>
  <c r="I94" i="9"/>
  <c r="H94" i="9"/>
  <c r="H92" i="9" s="1"/>
  <c r="G94" i="9"/>
  <c r="L93" i="9"/>
  <c r="L92" i="9" s="1"/>
  <c r="K93" i="9"/>
  <c r="K92" i="9" s="1"/>
  <c r="J93" i="9"/>
  <c r="I93" i="9"/>
  <c r="H93" i="9"/>
  <c r="G93" i="9"/>
  <c r="J92" i="9"/>
  <c r="I92" i="9"/>
  <c r="L91" i="9"/>
  <c r="K91" i="9"/>
  <c r="J91" i="9"/>
  <c r="I91" i="9"/>
  <c r="H91" i="9"/>
  <c r="G91" i="9"/>
  <c r="L90" i="9"/>
  <c r="K90" i="9"/>
  <c r="J90" i="9"/>
  <c r="I90" i="9"/>
  <c r="H90" i="9"/>
  <c r="G90" i="9"/>
  <c r="L89" i="9"/>
  <c r="K89" i="9"/>
  <c r="J89" i="9"/>
  <c r="I89" i="9"/>
  <c r="H89" i="9"/>
  <c r="G89" i="9"/>
  <c r="L88" i="9"/>
  <c r="K88" i="9"/>
  <c r="J88" i="9"/>
  <c r="I88" i="9"/>
  <c r="H88" i="9"/>
  <c r="G88" i="9"/>
  <c r="L87" i="9"/>
  <c r="K87" i="9"/>
  <c r="J87" i="9"/>
  <c r="I87" i="9"/>
  <c r="H87" i="9"/>
  <c r="G87" i="9"/>
  <c r="L86" i="9"/>
  <c r="L85" i="9" s="1"/>
  <c r="K86" i="9"/>
  <c r="J86" i="9"/>
  <c r="I86" i="9"/>
  <c r="H86" i="9"/>
  <c r="G86" i="9"/>
  <c r="K85" i="9"/>
  <c r="L83" i="9"/>
  <c r="K83" i="9"/>
  <c r="J83" i="9"/>
  <c r="I83" i="9"/>
  <c r="H83" i="9"/>
  <c r="G83" i="9"/>
  <c r="L82" i="9"/>
  <c r="K82" i="9"/>
  <c r="J82" i="9"/>
  <c r="I82" i="9"/>
  <c r="H82" i="9"/>
  <c r="G82" i="9"/>
  <c r="L81" i="9"/>
  <c r="K81" i="9"/>
  <c r="J81" i="9"/>
  <c r="I81" i="9"/>
  <c r="H81" i="9"/>
  <c r="G81" i="9"/>
  <c r="L80" i="9"/>
  <c r="K80" i="9"/>
  <c r="J80" i="9"/>
  <c r="I80" i="9"/>
  <c r="H80" i="9"/>
  <c r="G80" i="9"/>
  <c r="L79" i="9"/>
  <c r="K79" i="9"/>
  <c r="J79" i="9"/>
  <c r="I79" i="9"/>
  <c r="H79" i="9"/>
  <c r="G79" i="9"/>
  <c r="L78" i="9"/>
  <c r="K78" i="9"/>
  <c r="K77" i="9" s="1"/>
  <c r="J78" i="9"/>
  <c r="J77" i="9" s="1"/>
  <c r="I78" i="9"/>
  <c r="I77" i="9" s="1"/>
  <c r="H78" i="9"/>
  <c r="G78" i="9"/>
  <c r="L76" i="9"/>
  <c r="K76" i="9"/>
  <c r="J76" i="9"/>
  <c r="I76" i="9"/>
  <c r="H76" i="9"/>
  <c r="G76" i="9"/>
  <c r="L75" i="9"/>
  <c r="K75" i="9"/>
  <c r="J75" i="9"/>
  <c r="I75" i="9"/>
  <c r="H75" i="9"/>
  <c r="H73" i="9" s="1"/>
  <c r="G75" i="9"/>
  <c r="L74" i="9"/>
  <c r="L73" i="9" s="1"/>
  <c r="K74" i="9"/>
  <c r="J74" i="9"/>
  <c r="I74" i="9"/>
  <c r="H74" i="9"/>
  <c r="G74" i="9"/>
  <c r="I73" i="9"/>
  <c r="L72" i="9"/>
  <c r="K72" i="9"/>
  <c r="J72" i="9"/>
  <c r="I72" i="9"/>
  <c r="H72" i="9"/>
  <c r="G72" i="9"/>
  <c r="L71" i="9"/>
  <c r="K71" i="9"/>
  <c r="J71" i="9"/>
  <c r="I71" i="9"/>
  <c r="H71" i="9"/>
  <c r="G71" i="9"/>
  <c r="L70" i="9"/>
  <c r="K70" i="9"/>
  <c r="J70" i="9"/>
  <c r="I70" i="9"/>
  <c r="H70" i="9"/>
  <c r="G70" i="9"/>
  <c r="L69" i="9"/>
  <c r="K69" i="9"/>
  <c r="J69" i="9"/>
  <c r="I69" i="9"/>
  <c r="H69" i="9"/>
  <c r="H65" i="9" s="1"/>
  <c r="G69" i="9"/>
  <c r="L68" i="9"/>
  <c r="K68" i="9"/>
  <c r="J68" i="9"/>
  <c r="I68" i="9"/>
  <c r="H68" i="9"/>
  <c r="G68" i="9"/>
  <c r="L67" i="9"/>
  <c r="K67" i="9"/>
  <c r="J67" i="9"/>
  <c r="I67" i="9"/>
  <c r="H67" i="9"/>
  <c r="G67" i="9"/>
  <c r="L66" i="9"/>
  <c r="K66" i="9"/>
  <c r="J66" i="9"/>
  <c r="J65" i="9" s="1"/>
  <c r="I66" i="9"/>
  <c r="I65" i="9" s="1"/>
  <c r="H66" i="9"/>
  <c r="G66" i="9"/>
  <c r="L64" i="9"/>
  <c r="K64" i="9"/>
  <c r="J64" i="9"/>
  <c r="I64" i="9"/>
  <c r="H64" i="9"/>
  <c r="G64" i="9"/>
  <c r="L63" i="9"/>
  <c r="K63" i="9"/>
  <c r="J63" i="9"/>
  <c r="I63" i="9"/>
  <c r="H63" i="9"/>
  <c r="G63" i="9"/>
  <c r="L62" i="9"/>
  <c r="K62" i="9"/>
  <c r="J62" i="9"/>
  <c r="I62" i="9"/>
  <c r="H62" i="9"/>
  <c r="G62" i="9"/>
  <c r="L61" i="9"/>
  <c r="K61" i="9"/>
  <c r="J61" i="9"/>
  <c r="I61" i="9"/>
  <c r="H61" i="9"/>
  <c r="G61" i="9"/>
  <c r="L60" i="9"/>
  <c r="K60" i="9"/>
  <c r="J60" i="9"/>
  <c r="I60" i="9"/>
  <c r="H60" i="9"/>
  <c r="G60" i="9"/>
  <c r="L59" i="9"/>
  <c r="K59" i="9"/>
  <c r="J59" i="9"/>
  <c r="I59" i="9"/>
  <c r="H59" i="9"/>
  <c r="G59" i="9"/>
  <c r="L58" i="9"/>
  <c r="K58" i="9"/>
  <c r="J58" i="9"/>
  <c r="I58" i="9"/>
  <c r="H58" i="9"/>
  <c r="G58" i="9"/>
  <c r="L57" i="9"/>
  <c r="K57" i="9"/>
  <c r="J57" i="9"/>
  <c r="J56" i="9" s="1"/>
  <c r="I57" i="9"/>
  <c r="H57" i="9"/>
  <c r="G57" i="9"/>
  <c r="L54" i="9"/>
  <c r="K54" i="9"/>
  <c r="J54" i="9"/>
  <c r="I54" i="9"/>
  <c r="H54" i="9"/>
  <c r="G54" i="9"/>
  <c r="L53" i="9"/>
  <c r="K53" i="9"/>
  <c r="J53" i="9"/>
  <c r="I53" i="9"/>
  <c r="H53" i="9"/>
  <c r="G53" i="9"/>
  <c r="L52" i="9"/>
  <c r="K52" i="9"/>
  <c r="J52" i="9"/>
  <c r="I52" i="9"/>
  <c r="H52" i="9"/>
  <c r="G52" i="9"/>
  <c r="L51" i="9"/>
  <c r="K51" i="9"/>
  <c r="J51" i="9"/>
  <c r="I51" i="9"/>
  <c r="H51" i="9"/>
  <c r="G51" i="9"/>
  <c r="L50" i="9"/>
  <c r="K50" i="9"/>
  <c r="J50" i="9"/>
  <c r="I50" i="9"/>
  <c r="H50" i="9"/>
  <c r="G50" i="9"/>
  <c r="L49" i="9"/>
  <c r="K49" i="9"/>
  <c r="J49" i="9"/>
  <c r="I49" i="9"/>
  <c r="H49" i="9"/>
  <c r="G49" i="9"/>
  <c r="L48" i="9"/>
  <c r="K48" i="9"/>
  <c r="J48" i="9"/>
  <c r="I48" i="9"/>
  <c r="H48" i="9"/>
  <c r="G48" i="9"/>
  <c r="L46" i="9"/>
  <c r="K46" i="9"/>
  <c r="J46" i="9"/>
  <c r="I46" i="9"/>
  <c r="H46" i="9"/>
  <c r="G46" i="9"/>
  <c r="L45" i="9"/>
  <c r="K45" i="9"/>
  <c r="J45" i="9"/>
  <c r="I45" i="9"/>
  <c r="H45" i="9"/>
  <c r="G45" i="9"/>
  <c r="L44" i="9"/>
  <c r="K44" i="9"/>
  <c r="J44" i="9"/>
  <c r="I44" i="9"/>
  <c r="H44" i="9"/>
  <c r="G44" i="9"/>
  <c r="L43" i="9"/>
  <c r="K43" i="9"/>
  <c r="K42" i="9" s="1"/>
  <c r="J43" i="9"/>
  <c r="I43" i="9"/>
  <c r="H43" i="9"/>
  <c r="G43" i="9"/>
  <c r="J42" i="9"/>
  <c r="L41" i="9"/>
  <c r="K41" i="9"/>
  <c r="J41" i="9"/>
  <c r="I41" i="9"/>
  <c r="H41" i="9"/>
  <c r="G41" i="9"/>
  <c r="L40" i="9"/>
  <c r="K40" i="9"/>
  <c r="J40" i="9"/>
  <c r="I40" i="9"/>
  <c r="H40" i="9"/>
  <c r="G40" i="9"/>
  <c r="L39" i="9"/>
  <c r="K39" i="9"/>
  <c r="J39" i="9"/>
  <c r="I39" i="9"/>
  <c r="H39" i="9"/>
  <c r="G39" i="9"/>
  <c r="L38" i="9"/>
  <c r="K38" i="9"/>
  <c r="J38" i="9"/>
  <c r="I38" i="9"/>
  <c r="H38" i="9"/>
  <c r="G38" i="9"/>
  <c r="L37" i="9"/>
  <c r="K37" i="9"/>
  <c r="J37" i="9"/>
  <c r="I37" i="9"/>
  <c r="H37" i="9"/>
  <c r="G37" i="9"/>
  <c r="L36" i="9"/>
  <c r="K36" i="9"/>
  <c r="J36" i="9"/>
  <c r="I36" i="9"/>
  <c r="H36" i="9"/>
  <c r="G36" i="9"/>
  <c r="L35" i="9"/>
  <c r="K35" i="9"/>
  <c r="J35" i="9"/>
  <c r="I35" i="9"/>
  <c r="H35" i="9"/>
  <c r="G35" i="9"/>
  <c r="L34" i="9"/>
  <c r="K34" i="9"/>
  <c r="J34" i="9"/>
  <c r="I34" i="9"/>
  <c r="H34" i="9"/>
  <c r="G34" i="9"/>
  <c r="L33" i="9"/>
  <c r="K33" i="9"/>
  <c r="J33" i="9"/>
  <c r="I33" i="9"/>
  <c r="H33" i="9"/>
  <c r="G33" i="9"/>
  <c r="L32" i="9"/>
  <c r="K32" i="9"/>
  <c r="J32" i="9"/>
  <c r="I32" i="9"/>
  <c r="H32" i="9"/>
  <c r="G32" i="9"/>
  <c r="L31" i="9"/>
  <c r="K31" i="9"/>
  <c r="J31" i="9"/>
  <c r="I31" i="9"/>
  <c r="H31" i="9"/>
  <c r="G31" i="9"/>
  <c r="L30" i="9"/>
  <c r="K30" i="9"/>
  <c r="J30" i="9"/>
  <c r="I30" i="9"/>
  <c r="H30" i="9"/>
  <c r="G30" i="9"/>
  <c r="L29" i="9"/>
  <c r="K29" i="9"/>
  <c r="J29" i="9"/>
  <c r="I29" i="9"/>
  <c r="H29" i="9"/>
  <c r="G29" i="9"/>
  <c r="L28" i="9"/>
  <c r="K28" i="9"/>
  <c r="J28" i="9"/>
  <c r="I28" i="9"/>
  <c r="H28" i="9"/>
  <c r="G28" i="9"/>
  <c r="L27" i="9"/>
  <c r="K27" i="9"/>
  <c r="J27" i="9"/>
  <c r="I27" i="9"/>
  <c r="H27" i="9"/>
  <c r="G27" i="9"/>
  <c r="L26" i="9"/>
  <c r="K26" i="9"/>
  <c r="J26" i="9"/>
  <c r="I26" i="9"/>
  <c r="H26" i="9"/>
  <c r="G26" i="9"/>
  <c r="L25" i="9"/>
  <c r="K25" i="9"/>
  <c r="J25" i="9"/>
  <c r="I25" i="9"/>
  <c r="H25" i="9"/>
  <c r="G25" i="9"/>
  <c r="L23" i="9"/>
  <c r="K23" i="9"/>
  <c r="J23" i="9"/>
  <c r="I23" i="9"/>
  <c r="H23" i="9"/>
  <c r="G23" i="9"/>
  <c r="L22" i="9"/>
  <c r="K22" i="9"/>
  <c r="J22" i="9"/>
  <c r="I22" i="9"/>
  <c r="H22" i="9"/>
  <c r="G22" i="9"/>
  <c r="L21" i="9"/>
  <c r="K21" i="9"/>
  <c r="J21" i="9"/>
  <c r="I21" i="9"/>
  <c r="H21" i="9"/>
  <c r="G21" i="9"/>
  <c r="L20" i="9"/>
  <c r="K20" i="9"/>
  <c r="J20" i="9"/>
  <c r="I20" i="9"/>
  <c r="H20" i="9"/>
  <c r="G20" i="9"/>
  <c r="L19" i="9"/>
  <c r="K19" i="9"/>
  <c r="J19" i="9"/>
  <c r="I19" i="9"/>
  <c r="H19" i="9"/>
  <c r="G19" i="9"/>
  <c r="L18" i="9"/>
  <c r="K18" i="9"/>
  <c r="J18" i="9"/>
  <c r="I18" i="9"/>
  <c r="H18" i="9"/>
  <c r="G18" i="9"/>
  <c r="L17" i="9"/>
  <c r="K17" i="9"/>
  <c r="J17" i="9"/>
  <c r="I17" i="9"/>
  <c r="H17" i="9"/>
  <c r="G17" i="9"/>
  <c r="G16" i="9" s="1"/>
  <c r="L15" i="9"/>
  <c r="K15" i="9"/>
  <c r="J15" i="9"/>
  <c r="I15" i="9"/>
  <c r="H15" i="9"/>
  <c r="G15" i="9"/>
  <c r="L14" i="9"/>
  <c r="K14" i="9"/>
  <c r="J14" i="9"/>
  <c r="I14" i="9"/>
  <c r="H14" i="9"/>
  <c r="G14" i="9"/>
  <c r="L13" i="9"/>
  <c r="K13" i="9"/>
  <c r="J13" i="9"/>
  <c r="I13" i="9"/>
  <c r="H13" i="9"/>
  <c r="G13" i="9"/>
  <c r="G12" i="9"/>
  <c r="L11" i="9"/>
  <c r="K11" i="9"/>
  <c r="I11" i="9"/>
  <c r="H11" i="9"/>
  <c r="L10" i="9"/>
  <c r="K10" i="9"/>
  <c r="J10" i="9"/>
  <c r="I10" i="9"/>
  <c r="H10" i="9"/>
  <c r="G10" i="9"/>
  <c r="L9" i="9"/>
  <c r="K9" i="9"/>
  <c r="J9" i="9"/>
  <c r="I9" i="9"/>
  <c r="H9" i="9"/>
  <c r="G9" i="9"/>
  <c r="L8" i="9"/>
  <c r="K8" i="9"/>
  <c r="J8" i="9"/>
  <c r="I8" i="9"/>
  <c r="H8" i="9"/>
  <c r="G8" i="9"/>
  <c r="L7" i="9"/>
  <c r="K7" i="9"/>
  <c r="J7" i="9"/>
  <c r="I7" i="9"/>
  <c r="H7" i="9"/>
  <c r="G7" i="9"/>
  <c r="L6" i="9"/>
  <c r="K6" i="9"/>
  <c r="J6" i="9"/>
  <c r="I6" i="9"/>
  <c r="H6" i="9"/>
  <c r="G6" i="9"/>
  <c r="L5" i="9"/>
  <c r="K5" i="9"/>
  <c r="J5" i="9"/>
  <c r="I5" i="9"/>
  <c r="H5" i="9"/>
  <c r="G5" i="9"/>
  <c r="L1024" i="8"/>
  <c r="K1024" i="8"/>
  <c r="J1024" i="8"/>
  <c r="I1024" i="8"/>
  <c r="H1024" i="8"/>
  <c r="G1024" i="8"/>
  <c r="L1023" i="8"/>
  <c r="K1023" i="8"/>
  <c r="J1023" i="8"/>
  <c r="I1023" i="8"/>
  <c r="H1023" i="8"/>
  <c r="G1023" i="8"/>
  <c r="L1022" i="8"/>
  <c r="K1022" i="8"/>
  <c r="J1022" i="8"/>
  <c r="I1022" i="8"/>
  <c r="H1022" i="8"/>
  <c r="G1022" i="8"/>
  <c r="L1021" i="8"/>
  <c r="K1021" i="8"/>
  <c r="J1021" i="8"/>
  <c r="I1021" i="8"/>
  <c r="H1021" i="8"/>
  <c r="G1021" i="8"/>
  <c r="L1019" i="8"/>
  <c r="K1019" i="8"/>
  <c r="J1019" i="8"/>
  <c r="I1019" i="8"/>
  <c r="H1019" i="8"/>
  <c r="G1019" i="8"/>
  <c r="L1018" i="8"/>
  <c r="K1018" i="8"/>
  <c r="J1018" i="8"/>
  <c r="I1018" i="8"/>
  <c r="H1018" i="8"/>
  <c r="G1018" i="8"/>
  <c r="L1017" i="8"/>
  <c r="K1017" i="8"/>
  <c r="J1017" i="8"/>
  <c r="I1017" i="8"/>
  <c r="H1017" i="8"/>
  <c r="G1017" i="8"/>
  <c r="L1016" i="8"/>
  <c r="K1016" i="8"/>
  <c r="J1016" i="8"/>
  <c r="I1016" i="8"/>
  <c r="H1016" i="8"/>
  <c r="G1016" i="8"/>
  <c r="L1014" i="8"/>
  <c r="K1014" i="8"/>
  <c r="J1014" i="8"/>
  <c r="I1014" i="8"/>
  <c r="H1014" i="8"/>
  <c r="G1014" i="8"/>
  <c r="L1013" i="8"/>
  <c r="K1013" i="8"/>
  <c r="J1013" i="8"/>
  <c r="I1013" i="8"/>
  <c r="H1013" i="8"/>
  <c r="G1013" i="8"/>
  <c r="L1012" i="8"/>
  <c r="K1012" i="8"/>
  <c r="J1012" i="8"/>
  <c r="I1012" i="8"/>
  <c r="H1012" i="8"/>
  <c r="G1012" i="8"/>
  <c r="L1011" i="8"/>
  <c r="K1011" i="8"/>
  <c r="J1011" i="8"/>
  <c r="I1011" i="8"/>
  <c r="H1011" i="8"/>
  <c r="G1011" i="8"/>
  <c r="L1008" i="8"/>
  <c r="K1008" i="8"/>
  <c r="J1008" i="8"/>
  <c r="I1008" i="8"/>
  <c r="H1008" i="8"/>
  <c r="G1008" i="8"/>
  <c r="L1007" i="8"/>
  <c r="K1007" i="8"/>
  <c r="J1007" i="8"/>
  <c r="I1007" i="8"/>
  <c r="H1007" i="8"/>
  <c r="G1007" i="8"/>
  <c r="L1006" i="8"/>
  <c r="K1006" i="8"/>
  <c r="J1006" i="8"/>
  <c r="I1006" i="8"/>
  <c r="H1006" i="8"/>
  <c r="G1006" i="8"/>
  <c r="L1005" i="8"/>
  <c r="K1005" i="8"/>
  <c r="J1005" i="8"/>
  <c r="I1005" i="8"/>
  <c r="H1005" i="8"/>
  <c r="G1005" i="8"/>
  <c r="L1003" i="8"/>
  <c r="K1003" i="8"/>
  <c r="J1003" i="8"/>
  <c r="I1003" i="8"/>
  <c r="H1003" i="8"/>
  <c r="G1003" i="8"/>
  <c r="L1002" i="8"/>
  <c r="K1002" i="8"/>
  <c r="J1002" i="8"/>
  <c r="I1002" i="8"/>
  <c r="H1002" i="8"/>
  <c r="G1002" i="8"/>
  <c r="L1001" i="8"/>
  <c r="K1001" i="8"/>
  <c r="J1001" i="8"/>
  <c r="I1001" i="8"/>
  <c r="H1001" i="8"/>
  <c r="G1001" i="8"/>
  <c r="L1000" i="8"/>
  <c r="K1000" i="8"/>
  <c r="J1000" i="8"/>
  <c r="I1000" i="8"/>
  <c r="H1000" i="8"/>
  <c r="G1000" i="8"/>
  <c r="L997" i="8"/>
  <c r="K997" i="8"/>
  <c r="J997" i="8"/>
  <c r="I997" i="8"/>
  <c r="H997" i="8"/>
  <c r="G997" i="8"/>
  <c r="L996" i="8"/>
  <c r="K996" i="8"/>
  <c r="J996" i="8"/>
  <c r="I996" i="8"/>
  <c r="H996" i="8"/>
  <c r="G996" i="8"/>
  <c r="L995" i="8"/>
  <c r="K995" i="8"/>
  <c r="J995" i="8"/>
  <c r="I995" i="8"/>
  <c r="H995" i="8"/>
  <c r="G995" i="8"/>
  <c r="L994" i="8"/>
  <c r="K994" i="8"/>
  <c r="J994" i="8"/>
  <c r="I994" i="8"/>
  <c r="H994" i="8"/>
  <c r="G994" i="8"/>
  <c r="L992" i="8"/>
  <c r="K992" i="8"/>
  <c r="J992" i="8"/>
  <c r="I992" i="8"/>
  <c r="H992" i="8"/>
  <c r="G992" i="8"/>
  <c r="L991" i="8"/>
  <c r="K991" i="8"/>
  <c r="J991" i="8"/>
  <c r="I991" i="8"/>
  <c r="H991" i="8"/>
  <c r="G991" i="8"/>
  <c r="L990" i="8"/>
  <c r="K990" i="8"/>
  <c r="J990" i="8"/>
  <c r="I990" i="8"/>
  <c r="H990" i="8"/>
  <c r="G990" i="8"/>
  <c r="L989" i="8"/>
  <c r="K989" i="8"/>
  <c r="J989" i="8"/>
  <c r="I989" i="8"/>
  <c r="H989" i="8"/>
  <c r="G989" i="8"/>
  <c r="L986" i="8"/>
  <c r="K986" i="8"/>
  <c r="J986" i="8"/>
  <c r="I986" i="8"/>
  <c r="H986" i="8"/>
  <c r="G986" i="8"/>
  <c r="L985" i="8"/>
  <c r="K985" i="8"/>
  <c r="J985" i="8"/>
  <c r="I985" i="8"/>
  <c r="H985" i="8"/>
  <c r="G985" i="8"/>
  <c r="L984" i="8"/>
  <c r="K984" i="8"/>
  <c r="J984" i="8"/>
  <c r="I984" i="8"/>
  <c r="H984" i="8"/>
  <c r="G984" i="8"/>
  <c r="L983" i="8"/>
  <c r="K983" i="8"/>
  <c r="J983" i="8"/>
  <c r="I983" i="8"/>
  <c r="H983" i="8"/>
  <c r="G983" i="8"/>
  <c r="L981" i="8"/>
  <c r="K981" i="8"/>
  <c r="J981" i="8"/>
  <c r="I981" i="8"/>
  <c r="H981" i="8"/>
  <c r="G981" i="8"/>
  <c r="L980" i="8"/>
  <c r="K980" i="8"/>
  <c r="J980" i="8"/>
  <c r="I980" i="8"/>
  <c r="H980" i="8"/>
  <c r="G980" i="8"/>
  <c r="L979" i="8"/>
  <c r="K979" i="8"/>
  <c r="J979" i="8"/>
  <c r="I979" i="8"/>
  <c r="H979" i="8"/>
  <c r="G979" i="8"/>
  <c r="L978" i="8"/>
  <c r="K978" i="8"/>
  <c r="J978" i="8"/>
  <c r="I978" i="8"/>
  <c r="H978" i="8"/>
  <c r="G978" i="8"/>
  <c r="L975" i="8"/>
  <c r="K975" i="8"/>
  <c r="J975" i="8"/>
  <c r="I975" i="8"/>
  <c r="H975" i="8"/>
  <c r="G975" i="8"/>
  <c r="L974" i="8"/>
  <c r="K974" i="8"/>
  <c r="J974" i="8"/>
  <c r="I974" i="8"/>
  <c r="H974" i="8"/>
  <c r="G974" i="8"/>
  <c r="L973" i="8"/>
  <c r="K973" i="8"/>
  <c r="J973" i="8"/>
  <c r="I973" i="8"/>
  <c r="H973" i="8"/>
  <c r="G973" i="8"/>
  <c r="L972" i="8"/>
  <c r="K972" i="8"/>
  <c r="J972" i="8"/>
  <c r="I972" i="8"/>
  <c r="H972" i="8"/>
  <c r="G972" i="8"/>
  <c r="L971" i="8"/>
  <c r="K971" i="8"/>
  <c r="J971" i="8"/>
  <c r="I971" i="8"/>
  <c r="H971" i="8"/>
  <c r="G971" i="8"/>
  <c r="L970" i="8"/>
  <c r="K970" i="8"/>
  <c r="J970" i="8"/>
  <c r="I970" i="8"/>
  <c r="H970" i="8"/>
  <c r="G970" i="8"/>
  <c r="L968" i="8"/>
  <c r="K968" i="8"/>
  <c r="J968" i="8"/>
  <c r="I968" i="8"/>
  <c r="H968" i="8"/>
  <c r="G968" i="8"/>
  <c r="L967" i="8"/>
  <c r="K967" i="8"/>
  <c r="J967" i="8"/>
  <c r="I967" i="8"/>
  <c r="H967" i="8"/>
  <c r="G967" i="8"/>
  <c r="L966" i="8"/>
  <c r="K966" i="8"/>
  <c r="J966" i="8"/>
  <c r="I966" i="8"/>
  <c r="H966" i="8"/>
  <c r="G966" i="8"/>
  <c r="L965" i="8"/>
  <c r="K965" i="8"/>
  <c r="J965" i="8"/>
  <c r="I965" i="8"/>
  <c r="H965" i="8"/>
  <c r="G965" i="8"/>
  <c r="L964" i="8"/>
  <c r="K964" i="8"/>
  <c r="J964" i="8"/>
  <c r="I964" i="8"/>
  <c r="H964" i="8"/>
  <c r="G964" i="8"/>
  <c r="L963" i="8"/>
  <c r="K963" i="8"/>
  <c r="J963" i="8"/>
  <c r="I963" i="8"/>
  <c r="H963" i="8"/>
  <c r="G963" i="8"/>
  <c r="L960" i="8"/>
  <c r="K960" i="8"/>
  <c r="J960" i="8"/>
  <c r="I960" i="8"/>
  <c r="H960" i="8"/>
  <c r="G960" i="8"/>
  <c r="L958" i="8"/>
  <c r="K958" i="8"/>
  <c r="J958" i="8"/>
  <c r="I958" i="8"/>
  <c r="H958" i="8"/>
  <c r="G958" i="8"/>
  <c r="L957" i="8"/>
  <c r="K957" i="8"/>
  <c r="J957" i="8"/>
  <c r="I957" i="8"/>
  <c r="H957" i="8"/>
  <c r="G957" i="8"/>
  <c r="L956" i="8"/>
  <c r="K956" i="8"/>
  <c r="J956" i="8"/>
  <c r="I956" i="8"/>
  <c r="H956" i="8"/>
  <c r="G956" i="8"/>
  <c r="L955" i="8"/>
  <c r="K955" i="8"/>
  <c r="J955" i="8"/>
  <c r="I955" i="8"/>
  <c r="H955" i="8"/>
  <c r="G955" i="8"/>
  <c r="L954" i="8"/>
  <c r="K954" i="8"/>
  <c r="J954" i="8"/>
  <c r="I954" i="8"/>
  <c r="H954" i="8"/>
  <c r="G954" i="8"/>
  <c r="L953" i="8"/>
  <c r="K953" i="8"/>
  <c r="J953" i="8"/>
  <c r="I953" i="8"/>
  <c r="H953" i="8"/>
  <c r="G953" i="8"/>
  <c r="L952" i="8"/>
  <c r="K952" i="8"/>
  <c r="J952" i="8"/>
  <c r="I952" i="8"/>
  <c r="H952" i="8"/>
  <c r="G952" i="8"/>
  <c r="L951" i="8"/>
  <c r="K951" i="8"/>
  <c r="J951" i="8"/>
  <c r="I951" i="8"/>
  <c r="H951" i="8"/>
  <c r="G951" i="8"/>
  <c r="L950" i="8"/>
  <c r="K950" i="8"/>
  <c r="J950" i="8"/>
  <c r="I950" i="8"/>
  <c r="H950" i="8"/>
  <c r="G950" i="8"/>
  <c r="L949" i="8"/>
  <c r="K949" i="8"/>
  <c r="J949" i="8"/>
  <c r="I949" i="8"/>
  <c r="H949" i="8"/>
  <c r="G949" i="8"/>
  <c r="L948" i="8"/>
  <c r="K948" i="8"/>
  <c r="J948" i="8"/>
  <c r="I948" i="8"/>
  <c r="H948" i="8"/>
  <c r="G948" i="8"/>
  <c r="L947" i="8"/>
  <c r="K947" i="8"/>
  <c r="J947" i="8"/>
  <c r="I947" i="8"/>
  <c r="H947" i="8"/>
  <c r="G947" i="8"/>
  <c r="L946" i="8"/>
  <c r="K946" i="8"/>
  <c r="J946" i="8"/>
  <c r="I946" i="8"/>
  <c r="H946" i="8"/>
  <c r="G946" i="8"/>
  <c r="L944" i="8"/>
  <c r="K944" i="8"/>
  <c r="J944" i="8"/>
  <c r="I944" i="8"/>
  <c r="H944" i="8"/>
  <c r="G944" i="8"/>
  <c r="L943" i="8"/>
  <c r="K943" i="8"/>
  <c r="J943" i="8"/>
  <c r="I943" i="8"/>
  <c r="H943" i="8"/>
  <c r="G943" i="8"/>
  <c r="L942" i="8"/>
  <c r="K942" i="8"/>
  <c r="J942" i="8"/>
  <c r="I942" i="8"/>
  <c r="H942" i="8"/>
  <c r="G942" i="8"/>
  <c r="L941" i="8"/>
  <c r="K941" i="8"/>
  <c r="J941" i="8"/>
  <c r="I941" i="8"/>
  <c r="H941" i="8"/>
  <c r="G941" i="8"/>
  <c r="L940" i="8"/>
  <c r="K940" i="8"/>
  <c r="J940" i="8"/>
  <c r="I940" i="8"/>
  <c r="H940" i="8"/>
  <c r="G940" i="8"/>
  <c r="L939" i="8"/>
  <c r="K939" i="8"/>
  <c r="J939" i="8"/>
  <c r="I939" i="8"/>
  <c r="H939" i="8"/>
  <c r="G939" i="8"/>
  <c r="L938" i="8"/>
  <c r="K938" i="8"/>
  <c r="J938" i="8"/>
  <c r="I938" i="8"/>
  <c r="H938" i="8"/>
  <c r="G938" i="8"/>
  <c r="L937" i="8"/>
  <c r="K937" i="8"/>
  <c r="J937" i="8"/>
  <c r="I937" i="8"/>
  <c r="H937" i="8"/>
  <c r="G937" i="8"/>
  <c r="L936" i="8"/>
  <c r="K936" i="8"/>
  <c r="J936" i="8"/>
  <c r="I936" i="8"/>
  <c r="H936" i="8"/>
  <c r="G936" i="8"/>
  <c r="L935" i="8"/>
  <c r="K935" i="8"/>
  <c r="J935" i="8"/>
  <c r="I935" i="8"/>
  <c r="H935" i="8"/>
  <c r="G935" i="8"/>
  <c r="L934" i="8"/>
  <c r="K934" i="8"/>
  <c r="J934" i="8"/>
  <c r="I934" i="8"/>
  <c r="H934" i="8"/>
  <c r="G934" i="8"/>
  <c r="L933" i="8"/>
  <c r="K933" i="8"/>
  <c r="J933" i="8"/>
  <c r="I933" i="8"/>
  <c r="H933" i="8"/>
  <c r="G933" i="8"/>
  <c r="L932" i="8"/>
  <c r="K932" i="8"/>
  <c r="J932" i="8"/>
  <c r="I932" i="8"/>
  <c r="H932" i="8"/>
  <c r="G932" i="8"/>
  <c r="L931" i="8"/>
  <c r="K931" i="8"/>
  <c r="J931" i="8"/>
  <c r="I931" i="8"/>
  <c r="H931" i="8"/>
  <c r="G931" i="8"/>
  <c r="L930" i="8"/>
  <c r="K930" i="8"/>
  <c r="J930" i="8"/>
  <c r="I930" i="8"/>
  <c r="H930" i="8"/>
  <c r="G930" i="8"/>
  <c r="L929" i="8"/>
  <c r="K929" i="8"/>
  <c r="J929" i="8"/>
  <c r="I929" i="8"/>
  <c r="H929" i="8"/>
  <c r="G929" i="8"/>
  <c r="L928" i="8"/>
  <c r="K928" i="8"/>
  <c r="J928" i="8"/>
  <c r="I928" i="8"/>
  <c r="H928" i="8"/>
  <c r="G928" i="8"/>
  <c r="L927" i="8"/>
  <c r="K927" i="8"/>
  <c r="J927" i="8"/>
  <c r="I927" i="8"/>
  <c r="H927" i="8"/>
  <c r="G927" i="8"/>
  <c r="L926" i="8"/>
  <c r="K926" i="8"/>
  <c r="J926" i="8"/>
  <c r="I926" i="8"/>
  <c r="H926" i="8"/>
  <c r="G926" i="8"/>
  <c r="L925" i="8"/>
  <c r="K925" i="8"/>
  <c r="J925" i="8"/>
  <c r="I925" i="8"/>
  <c r="H925" i="8"/>
  <c r="G925" i="8"/>
  <c r="L923" i="8"/>
  <c r="K923" i="8"/>
  <c r="J923" i="8"/>
  <c r="I923" i="8"/>
  <c r="H923" i="8"/>
  <c r="G923" i="8"/>
  <c r="L922" i="8"/>
  <c r="K922" i="8"/>
  <c r="J922" i="8"/>
  <c r="I922" i="8"/>
  <c r="H922" i="8"/>
  <c r="G922" i="8"/>
  <c r="L921" i="8"/>
  <c r="K921" i="8"/>
  <c r="J921" i="8"/>
  <c r="I921" i="8"/>
  <c r="H921" i="8"/>
  <c r="G921" i="8"/>
  <c r="L920" i="8"/>
  <c r="K920" i="8"/>
  <c r="J920" i="8"/>
  <c r="I920" i="8"/>
  <c r="H920" i="8"/>
  <c r="G920" i="8"/>
  <c r="L919" i="8"/>
  <c r="K919" i="8"/>
  <c r="J919" i="8"/>
  <c r="I919" i="8"/>
  <c r="H919" i="8"/>
  <c r="G919" i="8"/>
  <c r="L918" i="8"/>
  <c r="K918" i="8"/>
  <c r="J918" i="8"/>
  <c r="I918" i="8"/>
  <c r="H918" i="8"/>
  <c r="G918" i="8"/>
  <c r="L917" i="8"/>
  <c r="K917" i="8"/>
  <c r="J917" i="8"/>
  <c r="I917" i="8"/>
  <c r="H917" i="8"/>
  <c r="G917" i="8"/>
  <c r="L916" i="8"/>
  <c r="K916" i="8"/>
  <c r="J916" i="8"/>
  <c r="I916" i="8"/>
  <c r="H916" i="8"/>
  <c r="G916" i="8"/>
  <c r="L915" i="8"/>
  <c r="K915" i="8"/>
  <c r="J915" i="8"/>
  <c r="I915" i="8"/>
  <c r="H915" i="8"/>
  <c r="G915" i="8"/>
  <c r="L913" i="8"/>
  <c r="K913" i="8"/>
  <c r="J913" i="8"/>
  <c r="I913" i="8"/>
  <c r="H913" i="8"/>
  <c r="G913" i="8"/>
  <c r="L912" i="8"/>
  <c r="K912" i="8"/>
  <c r="J912" i="8"/>
  <c r="I912" i="8"/>
  <c r="H912" i="8"/>
  <c r="G912" i="8"/>
  <c r="L910" i="8"/>
  <c r="K910" i="8"/>
  <c r="J910" i="8"/>
  <c r="I910" i="8"/>
  <c r="H910" i="8"/>
  <c r="G910" i="8"/>
  <c r="L908" i="8"/>
  <c r="K908" i="8"/>
  <c r="J908" i="8"/>
  <c r="I908" i="8"/>
  <c r="H908" i="8"/>
  <c r="G908" i="8"/>
  <c r="L907" i="8"/>
  <c r="K907" i="8"/>
  <c r="J907" i="8"/>
  <c r="I907" i="8"/>
  <c r="H907" i="8"/>
  <c r="G907" i="8"/>
  <c r="L906" i="8"/>
  <c r="K906" i="8"/>
  <c r="J906" i="8"/>
  <c r="I906" i="8"/>
  <c r="H906" i="8"/>
  <c r="G906" i="8"/>
  <c r="L905" i="8"/>
  <c r="K905" i="8"/>
  <c r="J905" i="8"/>
  <c r="I905" i="8"/>
  <c r="H905" i="8"/>
  <c r="G905" i="8"/>
  <c r="L904" i="8"/>
  <c r="K904" i="8"/>
  <c r="J904" i="8"/>
  <c r="I904" i="8"/>
  <c r="H904" i="8"/>
  <c r="G904" i="8"/>
  <c r="L903" i="8"/>
  <c r="K903" i="8"/>
  <c r="J903" i="8"/>
  <c r="I903" i="8"/>
  <c r="H903" i="8"/>
  <c r="G903" i="8"/>
  <c r="L901" i="8"/>
  <c r="K901" i="8"/>
  <c r="J901" i="8"/>
  <c r="I901" i="8"/>
  <c r="H901" i="8"/>
  <c r="G901" i="8"/>
  <c r="L900" i="8"/>
  <c r="K900" i="8"/>
  <c r="J900" i="8"/>
  <c r="I900" i="8"/>
  <c r="H900" i="8"/>
  <c r="G900" i="8"/>
  <c r="L899" i="8"/>
  <c r="K899" i="8"/>
  <c r="J899" i="8"/>
  <c r="I899" i="8"/>
  <c r="H899" i="8"/>
  <c r="G899" i="8"/>
  <c r="L898" i="8"/>
  <c r="K898" i="8"/>
  <c r="J898" i="8"/>
  <c r="I898" i="8"/>
  <c r="H898" i="8"/>
  <c r="G898" i="8"/>
  <c r="L897" i="8"/>
  <c r="K897" i="8"/>
  <c r="J897" i="8"/>
  <c r="I897" i="8"/>
  <c r="H897" i="8"/>
  <c r="G897" i="8"/>
  <c r="L896" i="8"/>
  <c r="K896" i="8"/>
  <c r="J896" i="8"/>
  <c r="I896" i="8"/>
  <c r="H896" i="8"/>
  <c r="G896" i="8"/>
  <c r="L895" i="8"/>
  <c r="K895" i="8"/>
  <c r="J895" i="8"/>
  <c r="I895" i="8"/>
  <c r="H895" i="8"/>
  <c r="G895" i="8"/>
  <c r="L893" i="8"/>
  <c r="K893" i="8"/>
  <c r="J893" i="8"/>
  <c r="I893" i="8"/>
  <c r="H893" i="8"/>
  <c r="G893" i="8"/>
  <c r="L892" i="8"/>
  <c r="K892" i="8"/>
  <c r="J892" i="8"/>
  <c r="I892" i="8"/>
  <c r="H892" i="8"/>
  <c r="G892" i="8"/>
  <c r="L891" i="8"/>
  <c r="K891" i="8"/>
  <c r="J891" i="8"/>
  <c r="I891" i="8"/>
  <c r="H891" i="8"/>
  <c r="G891" i="8"/>
  <c r="L890" i="8"/>
  <c r="K890" i="8"/>
  <c r="J890" i="8"/>
  <c r="I890" i="8"/>
  <c r="H890" i="8"/>
  <c r="G890" i="8"/>
  <c r="L889" i="8"/>
  <c r="K889" i="8"/>
  <c r="J889" i="8"/>
  <c r="I889" i="8"/>
  <c r="H889" i="8"/>
  <c r="G889" i="8"/>
  <c r="L888" i="8"/>
  <c r="K888" i="8"/>
  <c r="J888" i="8"/>
  <c r="I888" i="8"/>
  <c r="H888" i="8"/>
  <c r="G888" i="8"/>
  <c r="L886" i="8"/>
  <c r="K886" i="8"/>
  <c r="J886" i="8"/>
  <c r="I886" i="8"/>
  <c r="H886" i="8"/>
  <c r="G886" i="8"/>
  <c r="L885" i="8"/>
  <c r="K885" i="8"/>
  <c r="J885" i="8"/>
  <c r="I885" i="8"/>
  <c r="H885" i="8"/>
  <c r="G885" i="8"/>
  <c r="L884" i="8"/>
  <c r="K884" i="8"/>
  <c r="J884" i="8"/>
  <c r="I884" i="8"/>
  <c r="H884" i="8"/>
  <c r="G884" i="8"/>
  <c r="L882" i="8"/>
  <c r="K882" i="8"/>
  <c r="J882" i="8"/>
  <c r="I882" i="8"/>
  <c r="H882" i="8"/>
  <c r="G882" i="8"/>
  <c r="L881" i="8"/>
  <c r="K881" i="8"/>
  <c r="J881" i="8"/>
  <c r="I881" i="8"/>
  <c r="H881" i="8"/>
  <c r="G881" i="8"/>
  <c r="L880" i="8"/>
  <c r="K880" i="8"/>
  <c r="J880" i="8"/>
  <c r="I880" i="8"/>
  <c r="H880" i="8"/>
  <c r="G880" i="8"/>
  <c r="L879" i="8"/>
  <c r="K879" i="8"/>
  <c r="J879" i="8"/>
  <c r="I879" i="8"/>
  <c r="H879" i="8"/>
  <c r="G879" i="8"/>
  <c r="L877" i="8"/>
  <c r="K877" i="8"/>
  <c r="J877" i="8"/>
  <c r="I877" i="8"/>
  <c r="H877" i="8"/>
  <c r="G877" i="8"/>
  <c r="L876" i="8"/>
  <c r="K876" i="8"/>
  <c r="J876" i="8"/>
  <c r="I876" i="8"/>
  <c r="H876" i="8"/>
  <c r="G876" i="8"/>
  <c r="L875" i="8"/>
  <c r="K875" i="8"/>
  <c r="J875" i="8"/>
  <c r="I875" i="8"/>
  <c r="H875" i="8"/>
  <c r="G875" i="8"/>
  <c r="L872" i="8"/>
  <c r="K872" i="8"/>
  <c r="J872" i="8"/>
  <c r="I872" i="8"/>
  <c r="H872" i="8"/>
  <c r="G872" i="8"/>
  <c r="L870" i="8"/>
  <c r="K870" i="8"/>
  <c r="J870" i="8"/>
  <c r="I870" i="8"/>
  <c r="H870" i="8"/>
  <c r="G870" i="8"/>
  <c r="L869" i="8"/>
  <c r="K869" i="8"/>
  <c r="J869" i="8"/>
  <c r="I869" i="8"/>
  <c r="H869" i="8"/>
  <c r="G869" i="8"/>
  <c r="L868" i="8"/>
  <c r="K868" i="8"/>
  <c r="J868" i="8"/>
  <c r="I868" i="8"/>
  <c r="H868" i="8"/>
  <c r="G868" i="8"/>
  <c r="L867" i="8"/>
  <c r="K867" i="8"/>
  <c r="J867" i="8"/>
  <c r="I867" i="8"/>
  <c r="H867" i="8"/>
  <c r="G867" i="8"/>
  <c r="L866" i="8"/>
  <c r="K866" i="8"/>
  <c r="J866" i="8"/>
  <c r="I866" i="8"/>
  <c r="H866" i="8"/>
  <c r="G866" i="8"/>
  <c r="L865" i="8"/>
  <c r="K865" i="8"/>
  <c r="J865" i="8"/>
  <c r="I865" i="8"/>
  <c r="H865" i="8"/>
  <c r="G865" i="8"/>
  <c r="L864" i="8"/>
  <c r="K864" i="8"/>
  <c r="J864" i="8"/>
  <c r="I864" i="8"/>
  <c r="H864" i="8"/>
  <c r="G864" i="8"/>
  <c r="L863" i="8"/>
  <c r="K863" i="8"/>
  <c r="J863" i="8"/>
  <c r="I863" i="8"/>
  <c r="H863" i="8"/>
  <c r="G863" i="8"/>
  <c r="L862" i="8"/>
  <c r="K862" i="8"/>
  <c r="J862" i="8"/>
  <c r="I862" i="8"/>
  <c r="H862" i="8"/>
  <c r="G862" i="8"/>
  <c r="L861" i="8"/>
  <c r="K861" i="8"/>
  <c r="J861" i="8"/>
  <c r="I861" i="8"/>
  <c r="H861" i="8"/>
  <c r="G861" i="8"/>
  <c r="L860" i="8"/>
  <c r="K860" i="8"/>
  <c r="J860" i="8"/>
  <c r="I860" i="8"/>
  <c r="H860" i="8"/>
  <c r="G860" i="8"/>
  <c r="L859" i="8"/>
  <c r="K859" i="8"/>
  <c r="J859" i="8"/>
  <c r="I859" i="8"/>
  <c r="H859" i="8"/>
  <c r="G859" i="8"/>
  <c r="L858" i="8"/>
  <c r="K858" i="8"/>
  <c r="J858" i="8"/>
  <c r="I858" i="8"/>
  <c r="H858" i="8"/>
  <c r="G858" i="8"/>
  <c r="L857" i="8"/>
  <c r="K857" i="8"/>
  <c r="J857" i="8"/>
  <c r="I857" i="8"/>
  <c r="H857" i="8"/>
  <c r="G857" i="8"/>
  <c r="L856" i="8"/>
  <c r="K856" i="8"/>
  <c r="J856" i="8"/>
  <c r="I856" i="8"/>
  <c r="H856" i="8"/>
  <c r="G856" i="8"/>
  <c r="L855" i="8"/>
  <c r="K855" i="8"/>
  <c r="J855" i="8"/>
  <c r="I855" i="8"/>
  <c r="H855" i="8"/>
  <c r="G855" i="8"/>
  <c r="L854" i="8"/>
  <c r="K854" i="8"/>
  <c r="J854" i="8"/>
  <c r="I854" i="8"/>
  <c r="H854" i="8"/>
  <c r="G854" i="8"/>
  <c r="L853" i="8"/>
  <c r="K853" i="8"/>
  <c r="J853" i="8"/>
  <c r="I853" i="8"/>
  <c r="H853" i="8"/>
  <c r="G853" i="8"/>
  <c r="L852" i="8"/>
  <c r="K852" i="8"/>
  <c r="J852" i="8"/>
  <c r="I852" i="8"/>
  <c r="H852" i="8"/>
  <c r="G852" i="8"/>
  <c r="L851" i="8"/>
  <c r="K851" i="8"/>
  <c r="J851" i="8"/>
  <c r="I851" i="8"/>
  <c r="H851" i="8"/>
  <c r="G851" i="8"/>
  <c r="L850" i="8"/>
  <c r="K850" i="8"/>
  <c r="J850" i="8"/>
  <c r="I850" i="8"/>
  <c r="H850" i="8"/>
  <c r="G850" i="8"/>
  <c r="L849" i="8"/>
  <c r="K849" i="8"/>
  <c r="J849" i="8"/>
  <c r="I849" i="8"/>
  <c r="H849" i="8"/>
  <c r="G849" i="8"/>
  <c r="L848" i="8"/>
  <c r="K848" i="8"/>
  <c r="J848" i="8"/>
  <c r="I848" i="8"/>
  <c r="H848" i="8"/>
  <c r="G848" i="8"/>
  <c r="L846" i="8"/>
  <c r="K846" i="8"/>
  <c r="J846" i="8"/>
  <c r="I846" i="8"/>
  <c r="H846" i="8"/>
  <c r="G846" i="8"/>
  <c r="L845" i="8"/>
  <c r="K845" i="8"/>
  <c r="J845" i="8"/>
  <c r="I845" i="8"/>
  <c r="H845" i="8"/>
  <c r="G845" i="8"/>
  <c r="L844" i="8"/>
  <c r="K844" i="8"/>
  <c r="J844" i="8"/>
  <c r="I844" i="8"/>
  <c r="H844" i="8"/>
  <c r="G844" i="8"/>
  <c r="L843" i="8"/>
  <c r="K843" i="8"/>
  <c r="J843" i="8"/>
  <c r="I843" i="8"/>
  <c r="H843" i="8"/>
  <c r="G843" i="8"/>
  <c r="L842" i="8"/>
  <c r="K842" i="8"/>
  <c r="J842" i="8"/>
  <c r="I842" i="8"/>
  <c r="H842" i="8"/>
  <c r="G842" i="8"/>
  <c r="L841" i="8"/>
  <c r="K841" i="8"/>
  <c r="J841" i="8"/>
  <c r="I841" i="8"/>
  <c r="H841" i="8"/>
  <c r="G841" i="8"/>
  <c r="L840" i="8"/>
  <c r="K840" i="8"/>
  <c r="J840" i="8"/>
  <c r="I840" i="8"/>
  <c r="H840" i="8"/>
  <c r="G840" i="8"/>
  <c r="L837" i="8"/>
  <c r="K837" i="8"/>
  <c r="J837" i="8"/>
  <c r="I837" i="8"/>
  <c r="H837" i="8"/>
  <c r="G837" i="8"/>
  <c r="L836" i="8"/>
  <c r="K836" i="8"/>
  <c r="J836" i="8"/>
  <c r="I836" i="8"/>
  <c r="H836" i="8"/>
  <c r="G836" i="8"/>
  <c r="L835" i="8"/>
  <c r="K835" i="8"/>
  <c r="J835" i="8"/>
  <c r="I835" i="8"/>
  <c r="H835" i="8"/>
  <c r="G835" i="8"/>
  <c r="L834" i="8"/>
  <c r="K834" i="8"/>
  <c r="J834" i="8"/>
  <c r="I834" i="8"/>
  <c r="H834" i="8"/>
  <c r="G834" i="8"/>
  <c r="L833" i="8"/>
  <c r="K833" i="8"/>
  <c r="J833" i="8"/>
  <c r="I833" i="8"/>
  <c r="H833" i="8"/>
  <c r="G833" i="8"/>
  <c r="L832" i="8"/>
  <c r="K832" i="8"/>
  <c r="J832" i="8"/>
  <c r="I832" i="8"/>
  <c r="H832" i="8"/>
  <c r="G832" i="8"/>
  <c r="L831" i="8"/>
  <c r="K831" i="8"/>
  <c r="J831" i="8"/>
  <c r="I831" i="8"/>
  <c r="H831" i="8"/>
  <c r="G831" i="8"/>
  <c r="L830" i="8"/>
  <c r="K830" i="8"/>
  <c r="J830" i="8"/>
  <c r="I830" i="8"/>
  <c r="H830" i="8"/>
  <c r="G830" i="8"/>
  <c r="L829" i="8"/>
  <c r="K829" i="8"/>
  <c r="J829" i="8"/>
  <c r="I829" i="8"/>
  <c r="H829" i="8"/>
  <c r="G829" i="8"/>
  <c r="L828" i="8"/>
  <c r="K828" i="8"/>
  <c r="J828" i="8"/>
  <c r="I828" i="8"/>
  <c r="H828" i="8"/>
  <c r="G828" i="8"/>
  <c r="L827" i="8"/>
  <c r="K827" i="8"/>
  <c r="J827" i="8"/>
  <c r="I827" i="8"/>
  <c r="H827" i="8"/>
  <c r="G827" i="8"/>
  <c r="L826" i="8"/>
  <c r="K826" i="8"/>
  <c r="J826" i="8"/>
  <c r="I826" i="8"/>
  <c r="H826" i="8"/>
  <c r="G826" i="8"/>
  <c r="L824" i="8"/>
  <c r="K824" i="8"/>
  <c r="J824" i="8"/>
  <c r="I824" i="8"/>
  <c r="H824" i="8"/>
  <c r="G824" i="8"/>
  <c r="L823" i="8"/>
  <c r="K823" i="8"/>
  <c r="J823" i="8"/>
  <c r="I823" i="8"/>
  <c r="H823" i="8"/>
  <c r="G823" i="8"/>
  <c r="L822" i="8"/>
  <c r="K822" i="8"/>
  <c r="J822" i="8"/>
  <c r="I822" i="8"/>
  <c r="H822" i="8"/>
  <c r="G822" i="8"/>
  <c r="L821" i="8"/>
  <c r="K821" i="8"/>
  <c r="J821" i="8"/>
  <c r="I821" i="8"/>
  <c r="H821" i="8"/>
  <c r="G821" i="8"/>
  <c r="L820" i="8"/>
  <c r="K820" i="8"/>
  <c r="J820" i="8"/>
  <c r="I820" i="8"/>
  <c r="H820" i="8"/>
  <c r="G820" i="8"/>
  <c r="L819" i="8"/>
  <c r="K819" i="8"/>
  <c r="J819" i="8"/>
  <c r="I819" i="8"/>
  <c r="H819" i="8"/>
  <c r="G819" i="8"/>
  <c r="L817" i="8"/>
  <c r="K817" i="8"/>
  <c r="J817" i="8"/>
  <c r="I817" i="8"/>
  <c r="H817" i="8"/>
  <c r="G817" i="8"/>
  <c r="L815" i="8"/>
  <c r="K815" i="8"/>
  <c r="J815" i="8"/>
  <c r="I815" i="8"/>
  <c r="H815" i="8"/>
  <c r="G815" i="8"/>
  <c r="L814" i="8"/>
  <c r="K814" i="8"/>
  <c r="J814" i="8"/>
  <c r="I814" i="8"/>
  <c r="H814" i="8"/>
  <c r="G814" i="8"/>
  <c r="L813" i="8"/>
  <c r="K813" i="8"/>
  <c r="J813" i="8"/>
  <c r="I813" i="8"/>
  <c r="H813" i="8"/>
  <c r="G813" i="8"/>
  <c r="L812" i="8"/>
  <c r="K812" i="8"/>
  <c r="J812" i="8"/>
  <c r="I812" i="8"/>
  <c r="H812" i="8"/>
  <c r="G812" i="8"/>
  <c r="L811" i="8"/>
  <c r="K811" i="8"/>
  <c r="J811" i="8"/>
  <c r="I811" i="8"/>
  <c r="H811" i="8"/>
  <c r="G811" i="8"/>
  <c r="L810" i="8"/>
  <c r="K810" i="8"/>
  <c r="J810" i="8"/>
  <c r="I810" i="8"/>
  <c r="H810" i="8"/>
  <c r="G810" i="8"/>
  <c r="L809" i="8"/>
  <c r="K809" i="8"/>
  <c r="J809" i="8"/>
  <c r="I809" i="8"/>
  <c r="H809" i="8"/>
  <c r="G809" i="8"/>
  <c r="L808" i="8"/>
  <c r="K808" i="8"/>
  <c r="J808" i="8"/>
  <c r="I808" i="8"/>
  <c r="H808" i="8"/>
  <c r="G808" i="8"/>
  <c r="L807" i="8"/>
  <c r="K807" i="8"/>
  <c r="J807" i="8"/>
  <c r="I807" i="8"/>
  <c r="H807" i="8"/>
  <c r="G807" i="8"/>
  <c r="L806" i="8"/>
  <c r="K806" i="8"/>
  <c r="J806" i="8"/>
  <c r="I806" i="8"/>
  <c r="H806" i="8"/>
  <c r="G806" i="8"/>
  <c r="L805" i="8"/>
  <c r="K805" i="8"/>
  <c r="J805" i="8"/>
  <c r="I805" i="8"/>
  <c r="H805" i="8"/>
  <c r="G805" i="8"/>
  <c r="L803" i="8"/>
  <c r="K803" i="8"/>
  <c r="J803" i="8"/>
  <c r="I803" i="8"/>
  <c r="H803" i="8"/>
  <c r="G803" i="8"/>
  <c r="L802" i="8"/>
  <c r="K802" i="8"/>
  <c r="J802" i="8"/>
  <c r="I802" i="8"/>
  <c r="H802" i="8"/>
  <c r="G802" i="8"/>
  <c r="L801" i="8"/>
  <c r="K801" i="8"/>
  <c r="J801" i="8"/>
  <c r="I801" i="8"/>
  <c r="H801" i="8"/>
  <c r="G801" i="8"/>
  <c r="L800" i="8"/>
  <c r="K800" i="8"/>
  <c r="J800" i="8"/>
  <c r="I800" i="8"/>
  <c r="H800" i="8"/>
  <c r="G800" i="8"/>
  <c r="L799" i="8"/>
  <c r="K799" i="8"/>
  <c r="J799" i="8"/>
  <c r="I799" i="8"/>
  <c r="H799" i="8"/>
  <c r="G799" i="8"/>
  <c r="L798" i="8"/>
  <c r="K798" i="8"/>
  <c r="J798" i="8"/>
  <c r="I798" i="8"/>
  <c r="H798" i="8"/>
  <c r="G798" i="8"/>
  <c r="L797" i="8"/>
  <c r="K797" i="8"/>
  <c r="J797" i="8"/>
  <c r="I797" i="8"/>
  <c r="H797" i="8"/>
  <c r="G797" i="8"/>
  <c r="L796" i="8"/>
  <c r="K796" i="8"/>
  <c r="J796" i="8"/>
  <c r="I796" i="8"/>
  <c r="H796" i="8"/>
  <c r="G796" i="8"/>
  <c r="L795" i="8"/>
  <c r="K795" i="8"/>
  <c r="J795" i="8"/>
  <c r="I795" i="8"/>
  <c r="H795" i="8"/>
  <c r="G795" i="8"/>
  <c r="L794" i="8"/>
  <c r="K794" i="8"/>
  <c r="J794" i="8"/>
  <c r="I794" i="8"/>
  <c r="H794" i="8"/>
  <c r="G794" i="8"/>
  <c r="L793" i="8"/>
  <c r="K793" i="8"/>
  <c r="J793" i="8"/>
  <c r="I793" i="8"/>
  <c r="H793" i="8"/>
  <c r="G793" i="8"/>
  <c r="L792" i="8"/>
  <c r="K792" i="8"/>
  <c r="J792" i="8"/>
  <c r="I792" i="8"/>
  <c r="H792" i="8"/>
  <c r="G792" i="8"/>
  <c r="L790" i="8"/>
  <c r="K790" i="8"/>
  <c r="J790" i="8"/>
  <c r="I790" i="8"/>
  <c r="H790" i="8"/>
  <c r="G790" i="8"/>
  <c r="L789" i="8"/>
  <c r="K789" i="8"/>
  <c r="J789" i="8"/>
  <c r="I789" i="8"/>
  <c r="H789" i="8"/>
  <c r="G789" i="8"/>
  <c r="L788" i="8"/>
  <c r="K788" i="8"/>
  <c r="J788" i="8"/>
  <c r="I788" i="8"/>
  <c r="H788" i="8"/>
  <c r="G788" i="8"/>
  <c r="L787" i="8"/>
  <c r="K787" i="8"/>
  <c r="J787" i="8"/>
  <c r="I787" i="8"/>
  <c r="H787" i="8"/>
  <c r="G787" i="8"/>
  <c r="L785" i="8"/>
  <c r="K785" i="8"/>
  <c r="J785" i="8"/>
  <c r="I785" i="8"/>
  <c r="H785" i="8"/>
  <c r="G785" i="8"/>
  <c r="L784" i="8"/>
  <c r="K784" i="8"/>
  <c r="J784" i="8"/>
  <c r="I784" i="8"/>
  <c r="H784" i="8"/>
  <c r="G784" i="8"/>
  <c r="L783" i="8"/>
  <c r="K783" i="8"/>
  <c r="J783" i="8"/>
  <c r="I783" i="8"/>
  <c r="H783" i="8"/>
  <c r="G783" i="8"/>
  <c r="L779" i="8"/>
  <c r="K779" i="8"/>
  <c r="J779" i="8"/>
  <c r="I779" i="8"/>
  <c r="H779" i="8"/>
  <c r="G779" i="8"/>
  <c r="L778" i="8"/>
  <c r="K778" i="8"/>
  <c r="J778" i="8"/>
  <c r="I778" i="8"/>
  <c r="H778" i="8"/>
  <c r="G778" i="8"/>
  <c r="L777" i="8"/>
  <c r="K777" i="8"/>
  <c r="J777" i="8"/>
  <c r="I777" i="8"/>
  <c r="H777" i="8"/>
  <c r="G777" i="8"/>
  <c r="L776" i="8"/>
  <c r="K776" i="8"/>
  <c r="J776" i="8"/>
  <c r="I776" i="8"/>
  <c r="H776" i="8"/>
  <c r="G776" i="8"/>
  <c r="L775" i="8"/>
  <c r="K775" i="8"/>
  <c r="J775" i="8"/>
  <c r="I775" i="8"/>
  <c r="H775" i="8"/>
  <c r="G775" i="8"/>
  <c r="L774" i="8"/>
  <c r="K774" i="8"/>
  <c r="J774" i="8"/>
  <c r="I774" i="8"/>
  <c r="H774" i="8"/>
  <c r="G774" i="8"/>
  <c r="L773" i="8"/>
  <c r="K773" i="8"/>
  <c r="J773" i="8"/>
  <c r="I773" i="8"/>
  <c r="H773" i="8"/>
  <c r="G773" i="8"/>
  <c r="L772" i="8"/>
  <c r="K772" i="8"/>
  <c r="J772" i="8"/>
  <c r="I772" i="8"/>
  <c r="H772" i="8"/>
  <c r="G772" i="8"/>
  <c r="L771" i="8"/>
  <c r="K771" i="8"/>
  <c r="J771" i="8"/>
  <c r="I771" i="8"/>
  <c r="H771" i="8"/>
  <c r="G771" i="8"/>
  <c r="L770" i="8"/>
  <c r="K770" i="8"/>
  <c r="J770" i="8"/>
  <c r="I770" i="8"/>
  <c r="H770" i="8"/>
  <c r="G770" i="8"/>
  <c r="L769" i="8"/>
  <c r="K769" i="8"/>
  <c r="J769" i="8"/>
  <c r="I769" i="8"/>
  <c r="H769" i="8"/>
  <c r="G769" i="8"/>
  <c r="L768" i="8"/>
  <c r="K768" i="8"/>
  <c r="J768" i="8"/>
  <c r="I768" i="8"/>
  <c r="H768" i="8"/>
  <c r="G768" i="8"/>
  <c r="L767" i="8"/>
  <c r="K767" i="8"/>
  <c r="J767" i="8"/>
  <c r="I767" i="8"/>
  <c r="H767" i="8"/>
  <c r="G767" i="8"/>
  <c r="L766" i="8"/>
  <c r="K766" i="8"/>
  <c r="J766" i="8"/>
  <c r="I766" i="8"/>
  <c r="H766" i="8"/>
  <c r="G766" i="8"/>
  <c r="L765" i="8"/>
  <c r="K765" i="8"/>
  <c r="J765" i="8"/>
  <c r="I765" i="8"/>
  <c r="H765" i="8"/>
  <c r="G765" i="8"/>
  <c r="L764" i="8"/>
  <c r="K764" i="8"/>
  <c r="J764" i="8"/>
  <c r="I764" i="8"/>
  <c r="H764" i="8"/>
  <c r="G764" i="8"/>
  <c r="L763" i="8"/>
  <c r="K763" i="8"/>
  <c r="J763" i="8"/>
  <c r="I763" i="8"/>
  <c r="H763" i="8"/>
  <c r="G763" i="8"/>
  <c r="L762" i="8"/>
  <c r="K762" i="8"/>
  <c r="J762" i="8"/>
  <c r="I762" i="8"/>
  <c r="H762" i="8"/>
  <c r="G762" i="8"/>
  <c r="L761" i="8"/>
  <c r="K761" i="8"/>
  <c r="J761" i="8"/>
  <c r="I761" i="8"/>
  <c r="H761" i="8"/>
  <c r="G761" i="8"/>
  <c r="L760" i="8"/>
  <c r="K760" i="8"/>
  <c r="J760" i="8"/>
  <c r="I760" i="8"/>
  <c r="H760" i="8"/>
  <c r="G760" i="8"/>
  <c r="L759" i="8"/>
  <c r="K759" i="8"/>
  <c r="J759" i="8"/>
  <c r="I759" i="8"/>
  <c r="H759" i="8"/>
  <c r="G759" i="8"/>
  <c r="L758" i="8"/>
  <c r="K758" i="8"/>
  <c r="J758" i="8"/>
  <c r="I758" i="8"/>
  <c r="H758" i="8"/>
  <c r="G758" i="8"/>
  <c r="L756" i="8"/>
  <c r="K756" i="8"/>
  <c r="J756" i="8"/>
  <c r="I756" i="8"/>
  <c r="H756" i="8"/>
  <c r="G756" i="8"/>
  <c r="L755" i="8"/>
  <c r="K755" i="8"/>
  <c r="J755" i="8"/>
  <c r="I755" i="8"/>
  <c r="H755" i="8"/>
  <c r="G755" i="8"/>
  <c r="L754" i="8"/>
  <c r="K754" i="8"/>
  <c r="J754" i="8"/>
  <c r="I754" i="8"/>
  <c r="H754" i="8"/>
  <c r="G754" i="8"/>
  <c r="L753" i="8"/>
  <c r="K753" i="8"/>
  <c r="J753" i="8"/>
  <c r="I753" i="8"/>
  <c r="H753" i="8"/>
  <c r="G753" i="8"/>
  <c r="L752" i="8"/>
  <c r="K752" i="8"/>
  <c r="J752" i="8"/>
  <c r="I752" i="8"/>
  <c r="H752" i="8"/>
  <c r="G752" i="8"/>
  <c r="L751" i="8"/>
  <c r="K751" i="8"/>
  <c r="J751" i="8"/>
  <c r="I751" i="8"/>
  <c r="H751" i="8"/>
  <c r="G751" i="8"/>
  <c r="L750" i="8"/>
  <c r="K750" i="8"/>
  <c r="J750" i="8"/>
  <c r="I750" i="8"/>
  <c r="H750" i="8"/>
  <c r="G750" i="8"/>
  <c r="L749" i="8"/>
  <c r="K749" i="8"/>
  <c r="J749" i="8"/>
  <c r="I749" i="8"/>
  <c r="H749" i="8"/>
  <c r="G749" i="8"/>
  <c r="L748" i="8"/>
  <c r="K748" i="8"/>
  <c r="J748" i="8"/>
  <c r="I748" i="8"/>
  <c r="H748" i="8"/>
  <c r="G748" i="8"/>
  <c r="L746" i="8"/>
  <c r="K746" i="8"/>
  <c r="J746" i="8"/>
  <c r="I746" i="8"/>
  <c r="H746" i="8"/>
  <c r="G746" i="8"/>
  <c r="L745" i="8"/>
  <c r="K745" i="8"/>
  <c r="J745" i="8"/>
  <c r="I745" i="8"/>
  <c r="H745" i="8"/>
  <c r="G745" i="8"/>
  <c r="L744" i="8"/>
  <c r="K744" i="8"/>
  <c r="J744" i="8"/>
  <c r="I744" i="8"/>
  <c r="H744" i="8"/>
  <c r="G744" i="8"/>
  <c r="L743" i="8"/>
  <c r="K743" i="8"/>
  <c r="J743" i="8"/>
  <c r="I743" i="8"/>
  <c r="H743" i="8"/>
  <c r="G743" i="8"/>
  <c r="L742" i="8"/>
  <c r="K742" i="8"/>
  <c r="J742" i="8"/>
  <c r="I742" i="8"/>
  <c r="H742" i="8"/>
  <c r="G742" i="8"/>
  <c r="L741" i="8"/>
  <c r="K741" i="8"/>
  <c r="J741" i="8"/>
  <c r="I741" i="8"/>
  <c r="H741" i="8"/>
  <c r="G741" i="8"/>
  <c r="L740" i="8"/>
  <c r="K740" i="8"/>
  <c r="J740" i="8"/>
  <c r="I740" i="8"/>
  <c r="H740" i="8"/>
  <c r="G740" i="8"/>
  <c r="L739" i="8"/>
  <c r="K739" i="8"/>
  <c r="J739" i="8"/>
  <c r="I739" i="8"/>
  <c r="H739" i="8"/>
  <c r="G739" i="8"/>
  <c r="L738" i="8"/>
  <c r="K738" i="8"/>
  <c r="J738" i="8"/>
  <c r="I738" i="8"/>
  <c r="H738" i="8"/>
  <c r="G738" i="8"/>
  <c r="L737" i="8"/>
  <c r="K737" i="8"/>
  <c r="J737" i="8"/>
  <c r="I737" i="8"/>
  <c r="H737" i="8"/>
  <c r="G737" i="8"/>
  <c r="L736" i="8"/>
  <c r="K736" i="8"/>
  <c r="J736" i="8"/>
  <c r="I736" i="8"/>
  <c r="H736" i="8"/>
  <c r="G736" i="8"/>
  <c r="L735" i="8"/>
  <c r="K735" i="8"/>
  <c r="J735" i="8"/>
  <c r="I735" i="8"/>
  <c r="H735" i="8"/>
  <c r="G735" i="8"/>
  <c r="L734" i="8"/>
  <c r="K734" i="8"/>
  <c r="J734" i="8"/>
  <c r="I734" i="8"/>
  <c r="H734" i="8"/>
  <c r="G734" i="8"/>
  <c r="L733" i="8"/>
  <c r="K733" i="8"/>
  <c r="J733" i="8"/>
  <c r="I733" i="8"/>
  <c r="H733" i="8"/>
  <c r="G733" i="8"/>
  <c r="L730" i="8"/>
  <c r="K730" i="8"/>
  <c r="J730" i="8"/>
  <c r="I730" i="8"/>
  <c r="H730" i="8"/>
  <c r="G730" i="8"/>
  <c r="L729" i="8"/>
  <c r="K729" i="8"/>
  <c r="J729" i="8"/>
  <c r="I729" i="8"/>
  <c r="H729" i="8"/>
  <c r="G729" i="8"/>
  <c r="Z728" i="8"/>
  <c r="X728" i="8"/>
  <c r="L728" i="8" s="1"/>
  <c r="V728" i="8"/>
  <c r="K728" i="8" s="1"/>
  <c r="T728" i="8"/>
  <c r="J728" i="8" s="1"/>
  <c r="R728" i="8"/>
  <c r="I728" i="8" s="1"/>
  <c r="P728" i="8"/>
  <c r="N728" i="8"/>
  <c r="G728" i="8" s="1"/>
  <c r="Z727" i="8"/>
  <c r="X727" i="8"/>
  <c r="L727" i="8" s="1"/>
  <c r="V727" i="8"/>
  <c r="K727" i="8" s="1"/>
  <c r="T727" i="8"/>
  <c r="R727" i="8"/>
  <c r="P727" i="8"/>
  <c r="H727" i="8" s="1"/>
  <c r="N727" i="8"/>
  <c r="G727" i="8" s="1"/>
  <c r="Z726" i="8"/>
  <c r="X726" i="8"/>
  <c r="V726" i="8"/>
  <c r="T726" i="8"/>
  <c r="R726" i="8"/>
  <c r="P726" i="8"/>
  <c r="N726" i="8"/>
  <c r="Z725" i="8"/>
  <c r="X725" i="8"/>
  <c r="V725" i="8"/>
  <c r="T725" i="8"/>
  <c r="R725" i="8"/>
  <c r="P725" i="8"/>
  <c r="N725" i="8"/>
  <c r="G725" i="8" s="1"/>
  <c r="Z724" i="8"/>
  <c r="X724" i="8"/>
  <c r="L724" i="8" s="1"/>
  <c r="V724" i="8"/>
  <c r="T724" i="8"/>
  <c r="R724" i="8"/>
  <c r="I724" i="8" s="1"/>
  <c r="P724" i="8"/>
  <c r="H724" i="8" s="1"/>
  <c r="N724" i="8"/>
  <c r="G724" i="8" s="1"/>
  <c r="Z723" i="8"/>
  <c r="X723" i="8"/>
  <c r="V723" i="8"/>
  <c r="T723" i="8"/>
  <c r="R723" i="8"/>
  <c r="I723" i="8" s="1"/>
  <c r="P723" i="8"/>
  <c r="H723" i="8" s="1"/>
  <c r="N723" i="8"/>
  <c r="G723" i="8" s="1"/>
  <c r="L721" i="8"/>
  <c r="K721" i="8"/>
  <c r="J721" i="8"/>
  <c r="I721" i="8"/>
  <c r="H721" i="8"/>
  <c r="G721" i="8"/>
  <c r="L720" i="8"/>
  <c r="K720" i="8"/>
  <c r="J720" i="8"/>
  <c r="I720" i="8"/>
  <c r="H720" i="8"/>
  <c r="G720" i="8"/>
  <c r="L719" i="8"/>
  <c r="K719" i="8"/>
  <c r="J719" i="8"/>
  <c r="I719" i="8"/>
  <c r="H719" i="8"/>
  <c r="G719" i="8"/>
  <c r="L718" i="8"/>
  <c r="K718" i="8"/>
  <c r="J718" i="8"/>
  <c r="I718" i="8"/>
  <c r="H718" i="8"/>
  <c r="G718" i="8"/>
  <c r="L717" i="8"/>
  <c r="K717" i="8"/>
  <c r="J717" i="8"/>
  <c r="H717" i="8"/>
  <c r="G717" i="8"/>
  <c r="L716" i="8"/>
  <c r="K716" i="8"/>
  <c r="J716" i="8"/>
  <c r="I716" i="8"/>
  <c r="H716" i="8"/>
  <c r="G716" i="8"/>
  <c r="L714" i="8"/>
  <c r="K714" i="8"/>
  <c r="J714" i="8"/>
  <c r="I714" i="8"/>
  <c r="H714" i="8"/>
  <c r="G714" i="8"/>
  <c r="L713" i="8"/>
  <c r="K713" i="8"/>
  <c r="J713" i="8"/>
  <c r="I713" i="8"/>
  <c r="H713" i="8"/>
  <c r="G713" i="8"/>
  <c r="L712" i="8"/>
  <c r="K712" i="8"/>
  <c r="J712" i="8"/>
  <c r="I712" i="8"/>
  <c r="H712" i="8"/>
  <c r="G712" i="8"/>
  <c r="L711" i="8"/>
  <c r="K711" i="8"/>
  <c r="J711" i="8"/>
  <c r="I711" i="8"/>
  <c r="H711" i="8"/>
  <c r="G711" i="8"/>
  <c r="L710" i="8"/>
  <c r="K710" i="8"/>
  <c r="J710" i="8"/>
  <c r="I710" i="8"/>
  <c r="H710" i="8"/>
  <c r="G710" i="8"/>
  <c r="L709" i="8"/>
  <c r="K709" i="8"/>
  <c r="J709" i="8"/>
  <c r="I709" i="8"/>
  <c r="H709" i="8"/>
  <c r="G709" i="8"/>
  <c r="L708" i="8"/>
  <c r="K708" i="8"/>
  <c r="J708" i="8"/>
  <c r="I708" i="8"/>
  <c r="H708" i="8"/>
  <c r="G708" i="8"/>
  <c r="L707" i="8"/>
  <c r="K707" i="8"/>
  <c r="J707" i="8"/>
  <c r="I707" i="8"/>
  <c r="H707" i="8"/>
  <c r="G707" i="8"/>
  <c r="L706" i="8"/>
  <c r="K706" i="8"/>
  <c r="J706" i="8"/>
  <c r="I706" i="8"/>
  <c r="H706" i="8"/>
  <c r="G706" i="8"/>
  <c r="L704" i="8"/>
  <c r="K704" i="8"/>
  <c r="J704" i="8"/>
  <c r="I704" i="8"/>
  <c r="H704" i="8"/>
  <c r="G704" i="8"/>
  <c r="L703" i="8"/>
  <c r="K703" i="8"/>
  <c r="J703" i="8"/>
  <c r="I703" i="8"/>
  <c r="H703" i="8"/>
  <c r="G703" i="8"/>
  <c r="L702" i="8"/>
  <c r="K702" i="8"/>
  <c r="J702" i="8"/>
  <c r="I702" i="8"/>
  <c r="H702" i="8"/>
  <c r="G702" i="8"/>
  <c r="L701" i="8"/>
  <c r="K701" i="8"/>
  <c r="J701" i="8"/>
  <c r="I701" i="8"/>
  <c r="H701" i="8"/>
  <c r="G701" i="8"/>
  <c r="L700" i="8"/>
  <c r="K700" i="8"/>
  <c r="J700" i="8"/>
  <c r="I700" i="8"/>
  <c r="H700" i="8"/>
  <c r="G700" i="8"/>
  <c r="L699" i="8"/>
  <c r="K699" i="8"/>
  <c r="J699" i="8"/>
  <c r="I699" i="8"/>
  <c r="H699" i="8"/>
  <c r="G699" i="8"/>
  <c r="L698" i="8"/>
  <c r="K698" i="8"/>
  <c r="J698" i="8"/>
  <c r="I698" i="8"/>
  <c r="H698" i="8"/>
  <c r="G698" i="8"/>
  <c r="L697" i="8"/>
  <c r="K697" i="8"/>
  <c r="J697" i="8"/>
  <c r="I697" i="8"/>
  <c r="H697" i="8"/>
  <c r="G697" i="8"/>
  <c r="L696" i="8"/>
  <c r="K696" i="8"/>
  <c r="J696" i="8"/>
  <c r="I696" i="8"/>
  <c r="H696" i="8"/>
  <c r="G696" i="8"/>
  <c r="L695" i="8"/>
  <c r="K695" i="8"/>
  <c r="J695" i="8"/>
  <c r="I695" i="8"/>
  <c r="H695" i="8"/>
  <c r="G695" i="8"/>
  <c r="L694" i="8"/>
  <c r="K694" i="8"/>
  <c r="J694" i="8"/>
  <c r="I694" i="8"/>
  <c r="H694" i="8"/>
  <c r="G694" i="8"/>
  <c r="L693" i="8"/>
  <c r="K693" i="8"/>
  <c r="J693" i="8"/>
  <c r="I693" i="8"/>
  <c r="H693" i="8"/>
  <c r="G693" i="8"/>
  <c r="L692" i="8"/>
  <c r="K692" i="8"/>
  <c r="J692" i="8"/>
  <c r="I692" i="8"/>
  <c r="H692" i="8"/>
  <c r="G692" i="8"/>
  <c r="L691" i="8"/>
  <c r="K691" i="8"/>
  <c r="J691" i="8"/>
  <c r="I691" i="8"/>
  <c r="H691" i="8"/>
  <c r="G691" i="8"/>
  <c r="L690" i="8"/>
  <c r="K690" i="8"/>
  <c r="J690" i="8"/>
  <c r="I690" i="8"/>
  <c r="H690" i="8"/>
  <c r="G690" i="8"/>
  <c r="L689" i="8"/>
  <c r="K689" i="8"/>
  <c r="J689" i="8"/>
  <c r="I689" i="8"/>
  <c r="H689" i="8"/>
  <c r="G689" i="8"/>
  <c r="L688" i="8"/>
  <c r="K688" i="8"/>
  <c r="J688" i="8"/>
  <c r="I688" i="8"/>
  <c r="H688" i="8"/>
  <c r="G688" i="8"/>
  <c r="L687" i="8"/>
  <c r="K687" i="8"/>
  <c r="J687" i="8"/>
  <c r="I687" i="8"/>
  <c r="H687" i="8"/>
  <c r="G687" i="8"/>
  <c r="L686" i="8"/>
  <c r="K686" i="8"/>
  <c r="J686" i="8"/>
  <c r="I686" i="8"/>
  <c r="H686" i="8"/>
  <c r="G686" i="8"/>
  <c r="L683" i="8"/>
  <c r="K683" i="8"/>
  <c r="J683" i="8"/>
  <c r="I683" i="8"/>
  <c r="H683" i="8"/>
  <c r="G683" i="8"/>
  <c r="L680" i="8"/>
  <c r="K680" i="8"/>
  <c r="J680" i="8"/>
  <c r="I680" i="8"/>
  <c r="H680" i="8"/>
  <c r="G680" i="8"/>
  <c r="L679" i="8"/>
  <c r="K679" i="8"/>
  <c r="J679" i="8"/>
  <c r="I679" i="8"/>
  <c r="H679" i="8"/>
  <c r="G679" i="8"/>
  <c r="L678" i="8"/>
  <c r="K678" i="8"/>
  <c r="J678" i="8"/>
  <c r="I678" i="8"/>
  <c r="H678" i="8"/>
  <c r="G678" i="8"/>
  <c r="L677" i="8"/>
  <c r="K677" i="8"/>
  <c r="J677" i="8"/>
  <c r="I677" i="8"/>
  <c r="H677" i="8"/>
  <c r="G677" i="8"/>
  <c r="L676" i="8"/>
  <c r="K676" i="8"/>
  <c r="J676" i="8"/>
  <c r="I676" i="8"/>
  <c r="H676" i="8"/>
  <c r="G676" i="8"/>
  <c r="L674" i="8"/>
  <c r="K674" i="8"/>
  <c r="J674" i="8"/>
  <c r="I674" i="8"/>
  <c r="H674" i="8"/>
  <c r="G674" i="8"/>
  <c r="L673" i="8"/>
  <c r="K673" i="8"/>
  <c r="J673" i="8"/>
  <c r="I673" i="8"/>
  <c r="H673" i="8"/>
  <c r="G673" i="8"/>
  <c r="L672" i="8"/>
  <c r="K672" i="8"/>
  <c r="J672" i="8"/>
  <c r="I672" i="8"/>
  <c r="H672" i="8"/>
  <c r="G672" i="8"/>
  <c r="L671" i="8"/>
  <c r="K671" i="8"/>
  <c r="J671" i="8"/>
  <c r="I671" i="8"/>
  <c r="H671" i="8"/>
  <c r="G671" i="8"/>
  <c r="L670" i="8"/>
  <c r="K670" i="8"/>
  <c r="J670" i="8"/>
  <c r="I670" i="8"/>
  <c r="H670" i="8"/>
  <c r="G670" i="8"/>
  <c r="L669" i="8"/>
  <c r="K669" i="8"/>
  <c r="J669" i="8"/>
  <c r="I669" i="8"/>
  <c r="H669" i="8"/>
  <c r="G669" i="8"/>
  <c r="L668" i="8"/>
  <c r="K668" i="8"/>
  <c r="J668" i="8"/>
  <c r="I668" i="8"/>
  <c r="H668" i="8"/>
  <c r="G668" i="8"/>
  <c r="L667" i="8"/>
  <c r="K667" i="8"/>
  <c r="J667" i="8"/>
  <c r="I667" i="8"/>
  <c r="H667" i="8"/>
  <c r="G667" i="8"/>
  <c r="L666" i="8"/>
  <c r="K666" i="8"/>
  <c r="J666" i="8"/>
  <c r="I666" i="8"/>
  <c r="H666" i="8"/>
  <c r="G666" i="8"/>
  <c r="L665" i="8"/>
  <c r="K665" i="8"/>
  <c r="J665" i="8"/>
  <c r="I665" i="8"/>
  <c r="H665" i="8"/>
  <c r="G665" i="8"/>
  <c r="L664" i="8"/>
  <c r="K664" i="8"/>
  <c r="J664" i="8"/>
  <c r="I664" i="8"/>
  <c r="H664" i="8"/>
  <c r="G664" i="8"/>
  <c r="L663" i="8"/>
  <c r="K663" i="8"/>
  <c r="J663" i="8"/>
  <c r="I663" i="8"/>
  <c r="H663" i="8"/>
  <c r="G663" i="8"/>
  <c r="L662" i="8"/>
  <c r="K662" i="8"/>
  <c r="J662" i="8"/>
  <c r="I662" i="8"/>
  <c r="H662" i="8"/>
  <c r="G662" i="8"/>
  <c r="L661" i="8"/>
  <c r="K661" i="8"/>
  <c r="J661" i="8"/>
  <c r="I661" i="8"/>
  <c r="H661" i="8"/>
  <c r="G661" i="8"/>
  <c r="L660" i="8"/>
  <c r="K660" i="8"/>
  <c r="J660" i="8"/>
  <c r="I660" i="8"/>
  <c r="H660" i="8"/>
  <c r="G660" i="8"/>
  <c r="L659" i="8"/>
  <c r="K659" i="8"/>
  <c r="J659" i="8"/>
  <c r="I659" i="8"/>
  <c r="H659" i="8"/>
  <c r="G659" i="8"/>
  <c r="L658" i="8"/>
  <c r="K658" i="8"/>
  <c r="J658" i="8"/>
  <c r="I658" i="8"/>
  <c r="H658" i="8"/>
  <c r="G658" i="8"/>
  <c r="L656" i="8"/>
  <c r="K656" i="8"/>
  <c r="J656" i="8"/>
  <c r="I656" i="8"/>
  <c r="H656" i="8"/>
  <c r="G656" i="8"/>
  <c r="L655" i="8"/>
  <c r="K655" i="8"/>
  <c r="J655" i="8"/>
  <c r="I655" i="8"/>
  <c r="H655" i="8"/>
  <c r="G655" i="8"/>
  <c r="L654" i="8"/>
  <c r="K654" i="8"/>
  <c r="J654" i="8"/>
  <c r="I654" i="8"/>
  <c r="H654" i="8"/>
  <c r="G654" i="8"/>
  <c r="L652" i="8"/>
  <c r="K652" i="8"/>
  <c r="J652" i="8"/>
  <c r="I652" i="8"/>
  <c r="H652" i="8"/>
  <c r="G652" i="8"/>
  <c r="L651" i="8"/>
  <c r="K651" i="8"/>
  <c r="J651" i="8"/>
  <c r="I651" i="8"/>
  <c r="H651" i="8"/>
  <c r="G651" i="8"/>
  <c r="L650" i="8"/>
  <c r="K650" i="8"/>
  <c r="J650" i="8"/>
  <c r="I650" i="8"/>
  <c r="H650" i="8"/>
  <c r="G650" i="8"/>
  <c r="L648" i="8"/>
  <c r="K648" i="8"/>
  <c r="J648" i="8"/>
  <c r="I648" i="8"/>
  <c r="H648" i="8"/>
  <c r="G648" i="8"/>
  <c r="L647" i="8"/>
  <c r="K647" i="8"/>
  <c r="J647" i="8"/>
  <c r="I647" i="8"/>
  <c r="H647" i="8"/>
  <c r="G647" i="8"/>
  <c r="L646" i="8"/>
  <c r="K646" i="8"/>
  <c r="J646" i="8"/>
  <c r="I646" i="8"/>
  <c r="H646" i="8"/>
  <c r="G646" i="8"/>
  <c r="L645" i="8"/>
  <c r="K645" i="8"/>
  <c r="J645" i="8"/>
  <c r="I645" i="8"/>
  <c r="H645" i="8"/>
  <c r="G645" i="8"/>
  <c r="L644" i="8"/>
  <c r="K644" i="8"/>
  <c r="J644" i="8"/>
  <c r="I644" i="8"/>
  <c r="H644" i="8"/>
  <c r="G644" i="8"/>
  <c r="L643" i="8"/>
  <c r="K643" i="8"/>
  <c r="J643" i="8"/>
  <c r="I643" i="8"/>
  <c r="H643" i="8"/>
  <c r="G643" i="8"/>
  <c r="L642" i="8"/>
  <c r="K642" i="8"/>
  <c r="J642" i="8"/>
  <c r="I642" i="8"/>
  <c r="H642" i="8"/>
  <c r="G642" i="8"/>
  <c r="L641" i="8"/>
  <c r="K641" i="8"/>
  <c r="J641" i="8"/>
  <c r="I641" i="8"/>
  <c r="H641" i="8"/>
  <c r="G641" i="8"/>
  <c r="L640" i="8"/>
  <c r="K640" i="8"/>
  <c r="J640" i="8"/>
  <c r="I640" i="8"/>
  <c r="H640" i="8"/>
  <c r="G640" i="8"/>
  <c r="L639" i="8"/>
  <c r="K639" i="8"/>
  <c r="J639" i="8"/>
  <c r="I639" i="8"/>
  <c r="H639" i="8"/>
  <c r="G639" i="8"/>
  <c r="L638" i="8"/>
  <c r="K638" i="8"/>
  <c r="J638" i="8"/>
  <c r="I638" i="8"/>
  <c r="H638" i="8"/>
  <c r="G638" i="8"/>
  <c r="L635" i="8"/>
  <c r="K635" i="8"/>
  <c r="J635" i="8"/>
  <c r="I635" i="8"/>
  <c r="H635" i="8"/>
  <c r="G635" i="8"/>
  <c r="L634" i="8"/>
  <c r="K634" i="8"/>
  <c r="J634" i="8"/>
  <c r="I634" i="8"/>
  <c r="H634" i="8"/>
  <c r="G634" i="8"/>
  <c r="L633" i="8"/>
  <c r="K633" i="8"/>
  <c r="J633" i="8"/>
  <c r="I633" i="8"/>
  <c r="H633" i="8"/>
  <c r="G633" i="8"/>
  <c r="L632" i="8"/>
  <c r="K632" i="8"/>
  <c r="J632" i="8"/>
  <c r="I632" i="8"/>
  <c r="H632" i="8"/>
  <c r="G632" i="8"/>
  <c r="L631" i="8"/>
  <c r="K631" i="8"/>
  <c r="J631" i="8"/>
  <c r="I631" i="8"/>
  <c r="H631" i="8"/>
  <c r="G631" i="8"/>
  <c r="L630" i="8"/>
  <c r="K630" i="8"/>
  <c r="J630" i="8"/>
  <c r="I630" i="8"/>
  <c r="H630" i="8"/>
  <c r="G630" i="8"/>
  <c r="L629" i="8"/>
  <c r="K629" i="8"/>
  <c r="J629" i="8"/>
  <c r="I629" i="8"/>
  <c r="H629" i="8"/>
  <c r="G629" i="8"/>
  <c r="L628" i="8"/>
  <c r="K628" i="8"/>
  <c r="J628" i="8"/>
  <c r="I628" i="8"/>
  <c r="H628" i="8"/>
  <c r="G628" i="8"/>
  <c r="L627" i="8"/>
  <c r="K627" i="8"/>
  <c r="J627" i="8"/>
  <c r="I627" i="8"/>
  <c r="H627" i="8"/>
  <c r="G627" i="8"/>
  <c r="L626" i="8"/>
  <c r="K626" i="8"/>
  <c r="J626" i="8"/>
  <c r="I626" i="8"/>
  <c r="H626" i="8"/>
  <c r="G626" i="8"/>
  <c r="L625" i="8"/>
  <c r="K625" i="8"/>
  <c r="J625" i="8"/>
  <c r="I625" i="8"/>
  <c r="H625" i="8"/>
  <c r="G625" i="8"/>
  <c r="L624" i="8"/>
  <c r="K624" i="8"/>
  <c r="J624" i="8"/>
  <c r="I624" i="8"/>
  <c r="H624" i="8"/>
  <c r="G624" i="8"/>
  <c r="L623" i="8"/>
  <c r="K623" i="8"/>
  <c r="J623" i="8"/>
  <c r="I623" i="8"/>
  <c r="H623" i="8"/>
  <c r="G623" i="8"/>
  <c r="L622" i="8"/>
  <c r="K622" i="8"/>
  <c r="J622" i="8"/>
  <c r="I622" i="8"/>
  <c r="H622" i="8"/>
  <c r="G622" i="8"/>
  <c r="L621" i="8"/>
  <c r="K621" i="8"/>
  <c r="J621" i="8"/>
  <c r="I621" i="8"/>
  <c r="H621" i="8"/>
  <c r="G621" i="8"/>
  <c r="L620" i="8"/>
  <c r="K620" i="8"/>
  <c r="J620" i="8"/>
  <c r="I620" i="8"/>
  <c r="H620" i="8"/>
  <c r="G620" i="8"/>
  <c r="L618" i="8"/>
  <c r="K618" i="8"/>
  <c r="J618" i="8"/>
  <c r="I618" i="8"/>
  <c r="H618" i="8"/>
  <c r="G618" i="8"/>
  <c r="L617" i="8"/>
  <c r="K617" i="8"/>
  <c r="J617" i="8"/>
  <c r="I617" i="8"/>
  <c r="H617" i="8"/>
  <c r="G617" i="8"/>
  <c r="L616" i="8"/>
  <c r="K616" i="8"/>
  <c r="J616" i="8"/>
  <c r="I616" i="8"/>
  <c r="H616" i="8"/>
  <c r="G616" i="8"/>
  <c r="L615" i="8"/>
  <c r="K615" i="8"/>
  <c r="J615" i="8"/>
  <c r="I615" i="8"/>
  <c r="H615" i="8"/>
  <c r="G615" i="8"/>
  <c r="L614" i="8"/>
  <c r="K614" i="8"/>
  <c r="J614" i="8"/>
  <c r="I614" i="8"/>
  <c r="H614" i="8"/>
  <c r="G614" i="8"/>
  <c r="L613" i="8"/>
  <c r="K613" i="8"/>
  <c r="J613" i="8"/>
  <c r="I613" i="8"/>
  <c r="H613" i="8"/>
  <c r="G613" i="8"/>
  <c r="L612" i="8"/>
  <c r="K612" i="8"/>
  <c r="J612" i="8"/>
  <c r="I612" i="8"/>
  <c r="H612" i="8"/>
  <c r="G612" i="8"/>
  <c r="L611" i="8"/>
  <c r="K611" i="8"/>
  <c r="J611" i="8"/>
  <c r="I611" i="8"/>
  <c r="H611" i="8"/>
  <c r="G611" i="8"/>
  <c r="L610" i="8"/>
  <c r="K610" i="8"/>
  <c r="J610" i="8"/>
  <c r="I610" i="8"/>
  <c r="H610" i="8"/>
  <c r="G610" i="8"/>
  <c r="L609" i="8"/>
  <c r="K609" i="8"/>
  <c r="J609" i="8"/>
  <c r="I609" i="8"/>
  <c r="H609" i="8"/>
  <c r="G609" i="8"/>
  <c r="L608" i="8"/>
  <c r="K608" i="8"/>
  <c r="J608" i="8"/>
  <c r="I608" i="8"/>
  <c r="H608" i="8"/>
  <c r="G608" i="8"/>
  <c r="L607" i="8"/>
  <c r="K607" i="8"/>
  <c r="J607" i="8"/>
  <c r="I607" i="8"/>
  <c r="H607" i="8"/>
  <c r="G607" i="8"/>
  <c r="L606" i="8"/>
  <c r="K606" i="8"/>
  <c r="J606" i="8"/>
  <c r="I606" i="8"/>
  <c r="H606" i="8"/>
  <c r="G606" i="8"/>
  <c r="L605" i="8"/>
  <c r="K605" i="8"/>
  <c r="J605" i="8"/>
  <c r="I605" i="8"/>
  <c r="H605" i="8"/>
  <c r="G605" i="8"/>
  <c r="L603" i="8"/>
  <c r="K603" i="8"/>
  <c r="J603" i="8"/>
  <c r="I603" i="8"/>
  <c r="H603" i="8"/>
  <c r="G603" i="8"/>
  <c r="L602" i="8"/>
  <c r="K602" i="8"/>
  <c r="J602" i="8"/>
  <c r="I602" i="8"/>
  <c r="H602" i="8"/>
  <c r="G602" i="8"/>
  <c r="L601" i="8"/>
  <c r="K601" i="8"/>
  <c r="J601" i="8"/>
  <c r="I601" i="8"/>
  <c r="H601" i="8"/>
  <c r="G601" i="8"/>
  <c r="L600" i="8"/>
  <c r="K600" i="8"/>
  <c r="J600" i="8"/>
  <c r="I600" i="8"/>
  <c r="H600" i="8"/>
  <c r="G600" i="8"/>
  <c r="L599" i="8"/>
  <c r="K599" i="8"/>
  <c r="J599" i="8"/>
  <c r="I599" i="8"/>
  <c r="H599" i="8"/>
  <c r="G599" i="8"/>
  <c r="L598" i="8"/>
  <c r="K598" i="8"/>
  <c r="J598" i="8"/>
  <c r="I598" i="8"/>
  <c r="H598" i="8"/>
  <c r="G598" i="8"/>
  <c r="L597" i="8"/>
  <c r="K597" i="8"/>
  <c r="J597" i="8"/>
  <c r="I597" i="8"/>
  <c r="H597" i="8"/>
  <c r="G597" i="8"/>
  <c r="L596" i="8"/>
  <c r="K596" i="8"/>
  <c r="J596" i="8"/>
  <c r="I596" i="8"/>
  <c r="H596" i="8"/>
  <c r="G596" i="8"/>
  <c r="L594" i="8"/>
  <c r="K594" i="8"/>
  <c r="J594" i="8"/>
  <c r="I594" i="8"/>
  <c r="H594" i="8"/>
  <c r="G594" i="8"/>
  <c r="L593" i="8"/>
  <c r="K593" i="8"/>
  <c r="J593" i="8"/>
  <c r="I593" i="8"/>
  <c r="H593" i="8"/>
  <c r="G593" i="8"/>
  <c r="L592" i="8"/>
  <c r="K592" i="8"/>
  <c r="J592" i="8"/>
  <c r="I592" i="8"/>
  <c r="H592" i="8"/>
  <c r="G592" i="8"/>
  <c r="L591" i="8"/>
  <c r="K591" i="8"/>
  <c r="J591" i="8"/>
  <c r="I591" i="8"/>
  <c r="H591" i="8"/>
  <c r="G591" i="8"/>
  <c r="L590" i="8"/>
  <c r="K590" i="8"/>
  <c r="J590" i="8"/>
  <c r="I590" i="8"/>
  <c r="H590" i="8"/>
  <c r="G590" i="8"/>
  <c r="L589" i="8"/>
  <c r="K589" i="8"/>
  <c r="J589" i="8"/>
  <c r="I589" i="8"/>
  <c r="H589" i="8"/>
  <c r="G589" i="8"/>
  <c r="L588" i="8"/>
  <c r="K588" i="8"/>
  <c r="J588" i="8"/>
  <c r="I588" i="8"/>
  <c r="H588" i="8"/>
  <c r="G588" i="8"/>
  <c r="L587" i="8"/>
  <c r="K587" i="8"/>
  <c r="J587" i="8"/>
  <c r="I587" i="8"/>
  <c r="H587" i="8"/>
  <c r="G587" i="8"/>
  <c r="L584" i="8"/>
  <c r="K584" i="8"/>
  <c r="J584" i="8"/>
  <c r="I584" i="8"/>
  <c r="H584" i="8"/>
  <c r="G584" i="8"/>
  <c r="L582" i="8"/>
  <c r="K582" i="8"/>
  <c r="J582" i="8"/>
  <c r="I582" i="8"/>
  <c r="H582" i="8"/>
  <c r="G582" i="8"/>
  <c r="L581" i="8"/>
  <c r="K581" i="8"/>
  <c r="J581" i="8"/>
  <c r="I581" i="8"/>
  <c r="H581" i="8"/>
  <c r="G581" i="8"/>
  <c r="L580" i="8"/>
  <c r="K580" i="8"/>
  <c r="J580" i="8"/>
  <c r="I580" i="8"/>
  <c r="H580" i="8"/>
  <c r="G580" i="8"/>
  <c r="L579" i="8"/>
  <c r="K579" i="8"/>
  <c r="J579" i="8"/>
  <c r="I579" i="8"/>
  <c r="H579" i="8"/>
  <c r="G579" i="8"/>
  <c r="L578" i="8"/>
  <c r="K578" i="8"/>
  <c r="J578" i="8"/>
  <c r="I578" i="8"/>
  <c r="H578" i="8"/>
  <c r="G578" i="8"/>
  <c r="L577" i="8"/>
  <c r="K577" i="8"/>
  <c r="J577" i="8"/>
  <c r="I577" i="8"/>
  <c r="H577" i="8"/>
  <c r="G577" i="8"/>
  <c r="L576" i="8"/>
  <c r="K576" i="8"/>
  <c r="J576" i="8"/>
  <c r="I576" i="8"/>
  <c r="H576" i="8"/>
  <c r="G576" i="8"/>
  <c r="L575" i="8"/>
  <c r="K575" i="8"/>
  <c r="J575" i="8"/>
  <c r="I575" i="8"/>
  <c r="H575" i="8"/>
  <c r="G575" i="8"/>
  <c r="L574" i="8"/>
  <c r="K574" i="8"/>
  <c r="J574" i="8"/>
  <c r="I574" i="8"/>
  <c r="H574" i="8"/>
  <c r="G574" i="8"/>
  <c r="L573" i="8"/>
  <c r="K573" i="8"/>
  <c r="J573" i="8"/>
  <c r="I573" i="8"/>
  <c r="H573" i="8"/>
  <c r="G573" i="8"/>
  <c r="L572" i="8"/>
  <c r="K572" i="8"/>
  <c r="J572" i="8"/>
  <c r="I572" i="8"/>
  <c r="H572" i="8"/>
  <c r="G572" i="8"/>
  <c r="L570" i="8"/>
  <c r="K570" i="8"/>
  <c r="J570" i="8"/>
  <c r="I570" i="8"/>
  <c r="H570" i="8"/>
  <c r="G570" i="8"/>
  <c r="L569" i="8"/>
  <c r="K569" i="8"/>
  <c r="J569" i="8"/>
  <c r="I569" i="8"/>
  <c r="H569" i="8"/>
  <c r="G569" i="8"/>
  <c r="L568" i="8"/>
  <c r="K568" i="8"/>
  <c r="J568" i="8"/>
  <c r="I568" i="8"/>
  <c r="H568" i="8"/>
  <c r="G568" i="8"/>
  <c r="L567" i="8"/>
  <c r="K567" i="8"/>
  <c r="J567" i="8"/>
  <c r="I567" i="8"/>
  <c r="H567" i="8"/>
  <c r="G567" i="8"/>
  <c r="L566" i="8"/>
  <c r="K566" i="8"/>
  <c r="J566" i="8"/>
  <c r="I566" i="8"/>
  <c r="H566" i="8"/>
  <c r="G566" i="8"/>
  <c r="L565" i="8"/>
  <c r="K565" i="8"/>
  <c r="J565" i="8"/>
  <c r="I565" i="8"/>
  <c r="H565" i="8"/>
  <c r="G565" i="8"/>
  <c r="L564" i="8"/>
  <c r="K564" i="8"/>
  <c r="J564" i="8"/>
  <c r="I564" i="8"/>
  <c r="H564" i="8"/>
  <c r="G564" i="8"/>
  <c r="L563" i="8"/>
  <c r="K563" i="8"/>
  <c r="J563" i="8"/>
  <c r="I563" i="8"/>
  <c r="H563" i="8"/>
  <c r="G563" i="8"/>
  <c r="L562" i="8"/>
  <c r="K562" i="8"/>
  <c r="J562" i="8"/>
  <c r="I562" i="8"/>
  <c r="H562" i="8"/>
  <c r="G562" i="8"/>
  <c r="L561" i="8"/>
  <c r="K561" i="8"/>
  <c r="J561" i="8"/>
  <c r="I561" i="8"/>
  <c r="H561" i="8"/>
  <c r="G561" i="8"/>
  <c r="L559" i="8"/>
  <c r="K559" i="8"/>
  <c r="J559" i="8"/>
  <c r="I559" i="8"/>
  <c r="H559" i="8"/>
  <c r="G559" i="8"/>
  <c r="L558" i="8"/>
  <c r="K558" i="8"/>
  <c r="J558" i="8"/>
  <c r="I558" i="8"/>
  <c r="H558" i="8"/>
  <c r="G558" i="8"/>
  <c r="L557" i="8"/>
  <c r="K557" i="8"/>
  <c r="J557" i="8"/>
  <c r="I557" i="8"/>
  <c r="H557" i="8"/>
  <c r="G557" i="8"/>
  <c r="L556" i="8"/>
  <c r="K556" i="8"/>
  <c r="J556" i="8"/>
  <c r="I556" i="8"/>
  <c r="H556" i="8"/>
  <c r="G556" i="8"/>
  <c r="L555" i="8"/>
  <c r="K555" i="8"/>
  <c r="J555" i="8"/>
  <c r="I555" i="8"/>
  <c r="H555" i="8"/>
  <c r="G555" i="8"/>
  <c r="L554" i="8"/>
  <c r="K554" i="8"/>
  <c r="J554" i="8"/>
  <c r="I554" i="8"/>
  <c r="H554" i="8"/>
  <c r="G554" i="8"/>
  <c r="L552" i="8"/>
  <c r="K552" i="8"/>
  <c r="J552" i="8"/>
  <c r="I552" i="8"/>
  <c r="H552" i="8"/>
  <c r="G552" i="8"/>
  <c r="L551" i="8"/>
  <c r="K551" i="8"/>
  <c r="J551" i="8"/>
  <c r="I551" i="8"/>
  <c r="H551" i="8"/>
  <c r="G551" i="8"/>
  <c r="L550" i="8"/>
  <c r="K550" i="8"/>
  <c r="J550" i="8"/>
  <c r="I550" i="8"/>
  <c r="H550" i="8"/>
  <c r="G550" i="8"/>
  <c r="L549" i="8"/>
  <c r="K549" i="8"/>
  <c r="J549" i="8"/>
  <c r="I549" i="8"/>
  <c r="H549" i="8"/>
  <c r="G549" i="8"/>
  <c r="L548" i="8"/>
  <c r="K548" i="8"/>
  <c r="J548" i="8"/>
  <c r="I548" i="8"/>
  <c r="H548" i="8"/>
  <c r="G548" i="8"/>
  <c r="L547" i="8"/>
  <c r="K547" i="8"/>
  <c r="J547" i="8"/>
  <c r="I547" i="8"/>
  <c r="H547" i="8"/>
  <c r="G547" i="8"/>
  <c r="L546" i="8"/>
  <c r="K546" i="8"/>
  <c r="J546" i="8"/>
  <c r="I546" i="8"/>
  <c r="H546" i="8"/>
  <c r="G546" i="8"/>
  <c r="L545" i="8"/>
  <c r="K545" i="8"/>
  <c r="J545" i="8"/>
  <c r="I545" i="8"/>
  <c r="H545" i="8"/>
  <c r="G545" i="8"/>
  <c r="L544" i="8"/>
  <c r="K544" i="8"/>
  <c r="J544" i="8"/>
  <c r="I544" i="8"/>
  <c r="H544" i="8"/>
  <c r="G544" i="8"/>
  <c r="L542" i="8"/>
  <c r="K542" i="8"/>
  <c r="J542" i="8"/>
  <c r="I542" i="8"/>
  <c r="H542" i="8"/>
  <c r="G542" i="8"/>
  <c r="L541" i="8"/>
  <c r="K541" i="8"/>
  <c r="J541" i="8"/>
  <c r="I541" i="8"/>
  <c r="H541" i="8"/>
  <c r="G541" i="8"/>
  <c r="L540" i="8"/>
  <c r="K540" i="8"/>
  <c r="J540" i="8"/>
  <c r="I540" i="8"/>
  <c r="H540" i="8"/>
  <c r="G540" i="8"/>
  <c r="L538" i="8"/>
  <c r="K538" i="8"/>
  <c r="J538" i="8"/>
  <c r="I538" i="8"/>
  <c r="H538" i="8"/>
  <c r="G538" i="8"/>
  <c r="L537" i="8"/>
  <c r="K537" i="8"/>
  <c r="J537" i="8"/>
  <c r="I537" i="8"/>
  <c r="H537" i="8"/>
  <c r="G537" i="8"/>
  <c r="L536" i="8"/>
  <c r="K536" i="8"/>
  <c r="J536" i="8"/>
  <c r="I536" i="8"/>
  <c r="H536" i="8"/>
  <c r="G536" i="8"/>
  <c r="L534" i="8"/>
  <c r="K534" i="8"/>
  <c r="J534" i="8"/>
  <c r="I534" i="8"/>
  <c r="H534" i="8"/>
  <c r="G534" i="8"/>
  <c r="L533" i="8"/>
  <c r="K533" i="8"/>
  <c r="J533" i="8"/>
  <c r="I533" i="8"/>
  <c r="H533" i="8"/>
  <c r="G533" i="8"/>
  <c r="L532" i="8"/>
  <c r="K532" i="8"/>
  <c r="J532" i="8"/>
  <c r="I532" i="8"/>
  <c r="H532" i="8"/>
  <c r="G532" i="8"/>
  <c r="L531" i="8"/>
  <c r="K531" i="8"/>
  <c r="J531" i="8"/>
  <c r="I531" i="8"/>
  <c r="H531" i="8"/>
  <c r="G531" i="8"/>
  <c r="L530" i="8"/>
  <c r="K530" i="8"/>
  <c r="J530" i="8"/>
  <c r="I530" i="8"/>
  <c r="H530" i="8"/>
  <c r="G530" i="8"/>
  <c r="L529" i="8"/>
  <c r="K529" i="8"/>
  <c r="J529" i="8"/>
  <c r="I529" i="8"/>
  <c r="H529" i="8"/>
  <c r="G529" i="8"/>
  <c r="L528" i="8"/>
  <c r="K528" i="8"/>
  <c r="J528" i="8"/>
  <c r="I528" i="8"/>
  <c r="H528" i="8"/>
  <c r="G528" i="8"/>
  <c r="L527" i="8"/>
  <c r="K527" i="8"/>
  <c r="J527" i="8"/>
  <c r="I527" i="8"/>
  <c r="H527" i="8"/>
  <c r="G527" i="8"/>
  <c r="L526" i="8"/>
  <c r="K526" i="8"/>
  <c r="J526" i="8"/>
  <c r="I526" i="8"/>
  <c r="H526" i="8"/>
  <c r="G526" i="8"/>
  <c r="L525" i="8"/>
  <c r="K525" i="8"/>
  <c r="J525" i="8"/>
  <c r="I525" i="8"/>
  <c r="H525" i="8"/>
  <c r="G525" i="8"/>
  <c r="L524" i="8"/>
  <c r="K524" i="8"/>
  <c r="J524" i="8"/>
  <c r="I524" i="8"/>
  <c r="H524" i="8"/>
  <c r="G524" i="8"/>
  <c r="L523" i="8"/>
  <c r="K523" i="8"/>
  <c r="J523" i="8"/>
  <c r="I523" i="8"/>
  <c r="H523" i="8"/>
  <c r="G523" i="8"/>
  <c r="L522" i="8"/>
  <c r="K522" i="8"/>
  <c r="J522" i="8"/>
  <c r="I522" i="8"/>
  <c r="H522" i="8"/>
  <c r="G522" i="8"/>
  <c r="L521" i="8"/>
  <c r="K521" i="8"/>
  <c r="J521" i="8"/>
  <c r="I521" i="8"/>
  <c r="H521" i="8"/>
  <c r="G521" i="8"/>
  <c r="L520" i="8"/>
  <c r="K520" i="8"/>
  <c r="J520" i="8"/>
  <c r="I520" i="8"/>
  <c r="H520" i="8"/>
  <c r="G520" i="8"/>
  <c r="L518" i="8"/>
  <c r="K518" i="8"/>
  <c r="J518" i="8"/>
  <c r="I518" i="8"/>
  <c r="H518" i="8"/>
  <c r="G518" i="8"/>
  <c r="L516" i="8"/>
  <c r="K516" i="8"/>
  <c r="J516" i="8"/>
  <c r="I516" i="8"/>
  <c r="H516" i="8"/>
  <c r="G516" i="8"/>
  <c r="L515" i="8"/>
  <c r="K515" i="8"/>
  <c r="J515" i="8"/>
  <c r="I515" i="8"/>
  <c r="H515" i="8"/>
  <c r="G515" i="8"/>
  <c r="L514" i="8"/>
  <c r="K514" i="8"/>
  <c r="J514" i="8"/>
  <c r="I514" i="8"/>
  <c r="H514" i="8"/>
  <c r="G514" i="8"/>
  <c r="L512" i="8"/>
  <c r="K512" i="8"/>
  <c r="J512" i="8"/>
  <c r="I512" i="8"/>
  <c r="H512" i="8"/>
  <c r="G512" i="8"/>
  <c r="L511" i="8"/>
  <c r="K511" i="8"/>
  <c r="J511" i="8"/>
  <c r="I511" i="8"/>
  <c r="H511" i="8"/>
  <c r="G511" i="8"/>
  <c r="L510" i="8"/>
  <c r="K510" i="8"/>
  <c r="J510" i="8"/>
  <c r="I510" i="8"/>
  <c r="H510" i="8"/>
  <c r="G510" i="8"/>
  <c r="L509" i="8"/>
  <c r="K509" i="8"/>
  <c r="J509" i="8"/>
  <c r="I509" i="8"/>
  <c r="H509" i="8"/>
  <c r="G509" i="8"/>
  <c r="L508" i="8"/>
  <c r="K508" i="8"/>
  <c r="J508" i="8"/>
  <c r="I508" i="8"/>
  <c r="H508" i="8"/>
  <c r="G508" i="8"/>
  <c r="L507" i="8"/>
  <c r="K507" i="8"/>
  <c r="J507" i="8"/>
  <c r="I507" i="8"/>
  <c r="H507" i="8"/>
  <c r="G507" i="8"/>
  <c r="L506" i="8"/>
  <c r="K506" i="8"/>
  <c r="J506" i="8"/>
  <c r="I506" i="8"/>
  <c r="H506" i="8"/>
  <c r="G506" i="8"/>
  <c r="L505" i="8"/>
  <c r="K505" i="8"/>
  <c r="J505" i="8"/>
  <c r="I505" i="8"/>
  <c r="H505" i="8"/>
  <c r="G505" i="8"/>
  <c r="L503" i="8"/>
  <c r="K503" i="8"/>
  <c r="J503" i="8"/>
  <c r="I503" i="8"/>
  <c r="H503" i="8"/>
  <c r="G503" i="8"/>
  <c r="L502" i="8"/>
  <c r="K502" i="8"/>
  <c r="J502" i="8"/>
  <c r="I502" i="8"/>
  <c r="H502" i="8"/>
  <c r="G502" i="8"/>
  <c r="L501" i="8"/>
  <c r="K501" i="8"/>
  <c r="J501" i="8"/>
  <c r="I501" i="8"/>
  <c r="H501" i="8"/>
  <c r="G501" i="8"/>
  <c r="L500" i="8"/>
  <c r="K500" i="8"/>
  <c r="J500" i="8"/>
  <c r="I500" i="8"/>
  <c r="H500" i="8"/>
  <c r="G500" i="8"/>
  <c r="L499" i="8"/>
  <c r="K499" i="8"/>
  <c r="J499" i="8"/>
  <c r="I499" i="8"/>
  <c r="H499" i="8"/>
  <c r="G499" i="8"/>
  <c r="L497" i="8"/>
  <c r="K497" i="8"/>
  <c r="J497" i="8"/>
  <c r="I497" i="8"/>
  <c r="H497" i="8"/>
  <c r="G497" i="8"/>
  <c r="L496" i="8"/>
  <c r="K496" i="8"/>
  <c r="J496" i="8"/>
  <c r="I496" i="8"/>
  <c r="H496" i="8"/>
  <c r="G496" i="8"/>
  <c r="L495" i="8"/>
  <c r="K495" i="8"/>
  <c r="J495" i="8"/>
  <c r="I495" i="8"/>
  <c r="H495" i="8"/>
  <c r="G495" i="8"/>
  <c r="L494" i="8"/>
  <c r="K494" i="8"/>
  <c r="J494" i="8"/>
  <c r="I494" i="8"/>
  <c r="H494" i="8"/>
  <c r="G494" i="8"/>
  <c r="L493" i="8"/>
  <c r="K493" i="8"/>
  <c r="J493" i="8"/>
  <c r="I493" i="8"/>
  <c r="H493" i="8"/>
  <c r="G493" i="8"/>
  <c r="L492" i="8"/>
  <c r="K492" i="8"/>
  <c r="J492" i="8"/>
  <c r="I492" i="8"/>
  <c r="H492" i="8"/>
  <c r="G492" i="8"/>
  <c r="L491" i="8"/>
  <c r="K491" i="8"/>
  <c r="J491" i="8"/>
  <c r="I491" i="8"/>
  <c r="H491" i="8"/>
  <c r="G491" i="8"/>
  <c r="L490" i="8"/>
  <c r="K490" i="8"/>
  <c r="J490" i="8"/>
  <c r="I490" i="8"/>
  <c r="H490" i="8"/>
  <c r="G490" i="8"/>
  <c r="L489" i="8"/>
  <c r="K489" i="8"/>
  <c r="J489" i="8"/>
  <c r="I489" i="8"/>
  <c r="H489" i="8"/>
  <c r="G489" i="8"/>
  <c r="L487" i="8"/>
  <c r="K487" i="8"/>
  <c r="J487" i="8"/>
  <c r="I487" i="8"/>
  <c r="H487" i="8"/>
  <c r="G487" i="8"/>
  <c r="L486" i="8"/>
  <c r="K486" i="8"/>
  <c r="J486" i="8"/>
  <c r="I486" i="8"/>
  <c r="H486" i="8"/>
  <c r="G486" i="8"/>
  <c r="L485" i="8"/>
  <c r="K485" i="8"/>
  <c r="J485" i="8"/>
  <c r="I485" i="8"/>
  <c r="H485" i="8"/>
  <c r="G485" i="8"/>
  <c r="L484" i="8"/>
  <c r="K484" i="8"/>
  <c r="J484" i="8"/>
  <c r="I484" i="8"/>
  <c r="H484" i="8"/>
  <c r="G484" i="8"/>
  <c r="L483" i="8"/>
  <c r="K483" i="8"/>
  <c r="J483" i="8"/>
  <c r="I483" i="8"/>
  <c r="H483" i="8"/>
  <c r="G483" i="8"/>
  <c r="L482" i="8"/>
  <c r="K482" i="8"/>
  <c r="J482" i="8"/>
  <c r="I482" i="8"/>
  <c r="H482" i="8"/>
  <c r="G482" i="8"/>
  <c r="L481" i="8"/>
  <c r="K481" i="8"/>
  <c r="J481" i="8"/>
  <c r="I481" i="8"/>
  <c r="H481" i="8"/>
  <c r="G481" i="8"/>
  <c r="L479" i="8"/>
  <c r="K479" i="8"/>
  <c r="J479" i="8"/>
  <c r="I479" i="8"/>
  <c r="H479" i="8"/>
  <c r="G479" i="8"/>
  <c r="L478" i="8"/>
  <c r="K478" i="8"/>
  <c r="J478" i="8"/>
  <c r="I478" i="8"/>
  <c r="H478" i="8"/>
  <c r="G478" i="8"/>
  <c r="L476" i="8"/>
  <c r="K476" i="8"/>
  <c r="J476" i="8"/>
  <c r="I476" i="8"/>
  <c r="H476" i="8"/>
  <c r="G476" i="8"/>
  <c r="L475" i="8"/>
  <c r="K475" i="8"/>
  <c r="J475" i="8"/>
  <c r="I475" i="8"/>
  <c r="H475" i="8"/>
  <c r="G475" i="8"/>
  <c r="L474" i="8"/>
  <c r="K474" i="8"/>
  <c r="J474" i="8"/>
  <c r="I474" i="8"/>
  <c r="H474" i="8"/>
  <c r="G474" i="8"/>
  <c r="L472" i="8"/>
  <c r="K472" i="8"/>
  <c r="J472" i="8"/>
  <c r="I472" i="8"/>
  <c r="H472" i="8"/>
  <c r="G472" i="8"/>
  <c r="L471" i="8"/>
  <c r="K471" i="8"/>
  <c r="J471" i="8"/>
  <c r="I471" i="8"/>
  <c r="H471" i="8"/>
  <c r="G471" i="8"/>
  <c r="L470" i="8"/>
  <c r="K470" i="8"/>
  <c r="J470" i="8"/>
  <c r="I470" i="8"/>
  <c r="H470" i="8"/>
  <c r="G470" i="8"/>
  <c r="L469" i="8"/>
  <c r="K469" i="8"/>
  <c r="J469" i="8"/>
  <c r="I469" i="8"/>
  <c r="H469" i="8"/>
  <c r="G469" i="8"/>
  <c r="L468" i="8"/>
  <c r="K468" i="8"/>
  <c r="J468" i="8"/>
  <c r="I468" i="8"/>
  <c r="H468" i="8"/>
  <c r="G468" i="8"/>
  <c r="L467" i="8"/>
  <c r="K467" i="8"/>
  <c r="J467" i="8"/>
  <c r="I467" i="8"/>
  <c r="H467" i="8"/>
  <c r="G467" i="8"/>
  <c r="L465" i="8"/>
  <c r="K465" i="8"/>
  <c r="J465" i="8"/>
  <c r="I465" i="8"/>
  <c r="H465" i="8"/>
  <c r="G465" i="8"/>
  <c r="L464" i="8"/>
  <c r="K464" i="8"/>
  <c r="J464" i="8"/>
  <c r="I464" i="8"/>
  <c r="H464" i="8"/>
  <c r="G464" i="8"/>
  <c r="L463" i="8"/>
  <c r="K463" i="8"/>
  <c r="J463" i="8"/>
  <c r="I463" i="8"/>
  <c r="H463" i="8"/>
  <c r="G463" i="8"/>
  <c r="L462" i="8"/>
  <c r="K462" i="8"/>
  <c r="J462" i="8"/>
  <c r="I462" i="8"/>
  <c r="H462" i="8"/>
  <c r="G462" i="8"/>
  <c r="L461" i="8"/>
  <c r="K461" i="8"/>
  <c r="J461" i="8"/>
  <c r="I461" i="8"/>
  <c r="H461" i="8"/>
  <c r="G461" i="8"/>
  <c r="L460" i="8"/>
  <c r="K460" i="8"/>
  <c r="J460" i="8"/>
  <c r="I460" i="8"/>
  <c r="H460" i="8"/>
  <c r="G460" i="8"/>
  <c r="L459" i="8"/>
  <c r="K459" i="8"/>
  <c r="J459" i="8"/>
  <c r="I459" i="8"/>
  <c r="H459" i="8"/>
  <c r="G459" i="8"/>
  <c r="L458" i="8"/>
  <c r="K458" i="8"/>
  <c r="J458" i="8"/>
  <c r="I458" i="8"/>
  <c r="H458" i="8"/>
  <c r="G458" i="8"/>
  <c r="L457" i="8"/>
  <c r="K457" i="8"/>
  <c r="J457" i="8"/>
  <c r="I457" i="8"/>
  <c r="H457" i="8"/>
  <c r="G457" i="8"/>
  <c r="L456" i="8"/>
  <c r="K456" i="8"/>
  <c r="J456" i="8"/>
  <c r="I456" i="8"/>
  <c r="H456" i="8"/>
  <c r="G456" i="8"/>
  <c r="L455" i="8"/>
  <c r="K455" i="8"/>
  <c r="J455" i="8"/>
  <c r="I455" i="8"/>
  <c r="H455" i="8"/>
  <c r="G455" i="8"/>
  <c r="L454" i="8"/>
  <c r="K454" i="8"/>
  <c r="J454" i="8"/>
  <c r="I454" i="8"/>
  <c r="H454" i="8"/>
  <c r="G454" i="8"/>
  <c r="L453" i="8"/>
  <c r="K453" i="8"/>
  <c r="J453" i="8"/>
  <c r="I453" i="8"/>
  <c r="H453" i="8"/>
  <c r="G453" i="8"/>
  <c r="L452" i="8"/>
  <c r="K452" i="8"/>
  <c r="J452" i="8"/>
  <c r="I452" i="8"/>
  <c r="H452" i="8"/>
  <c r="G452" i="8"/>
  <c r="L451" i="8"/>
  <c r="K451" i="8"/>
  <c r="J451" i="8"/>
  <c r="I451" i="8"/>
  <c r="H451" i="8"/>
  <c r="G451" i="8"/>
  <c r="L450" i="8"/>
  <c r="K450" i="8"/>
  <c r="J450" i="8"/>
  <c r="I450" i="8"/>
  <c r="H450" i="8"/>
  <c r="G450" i="8"/>
  <c r="L449" i="8"/>
  <c r="K449" i="8"/>
  <c r="J449" i="8"/>
  <c r="I449" i="8"/>
  <c r="H449" i="8"/>
  <c r="G449" i="8"/>
  <c r="L448" i="8"/>
  <c r="K448" i="8"/>
  <c r="J448" i="8"/>
  <c r="I448" i="8"/>
  <c r="H448" i="8"/>
  <c r="G448" i="8"/>
  <c r="L447" i="8"/>
  <c r="K447" i="8"/>
  <c r="J447" i="8"/>
  <c r="I447" i="8"/>
  <c r="H447" i="8"/>
  <c r="G447" i="8"/>
  <c r="L445" i="8"/>
  <c r="K445" i="8"/>
  <c r="J445" i="8"/>
  <c r="I445" i="8"/>
  <c r="H445" i="8"/>
  <c r="G445" i="8"/>
  <c r="L444" i="8"/>
  <c r="K444" i="8"/>
  <c r="J444" i="8"/>
  <c r="I444" i="8"/>
  <c r="H444" i="8"/>
  <c r="G444" i="8"/>
  <c r="L443" i="8"/>
  <c r="K443" i="8"/>
  <c r="J443" i="8"/>
  <c r="I443" i="8"/>
  <c r="H443" i="8"/>
  <c r="G443" i="8"/>
  <c r="L442" i="8"/>
  <c r="K442" i="8"/>
  <c r="J442" i="8"/>
  <c r="I442" i="8"/>
  <c r="H442" i="8"/>
  <c r="G442" i="8"/>
  <c r="L441" i="8"/>
  <c r="K441" i="8"/>
  <c r="J441" i="8"/>
  <c r="I441" i="8"/>
  <c r="H441" i="8"/>
  <c r="G441" i="8"/>
  <c r="L440" i="8"/>
  <c r="K440" i="8"/>
  <c r="J440" i="8"/>
  <c r="I440" i="8"/>
  <c r="H440" i="8"/>
  <c r="G440" i="8"/>
  <c r="L439" i="8"/>
  <c r="K439" i="8"/>
  <c r="J439" i="8"/>
  <c r="I439" i="8"/>
  <c r="H439" i="8"/>
  <c r="G439" i="8"/>
  <c r="L438" i="8"/>
  <c r="K438" i="8"/>
  <c r="J438" i="8"/>
  <c r="I438" i="8"/>
  <c r="H438" i="8"/>
  <c r="G438" i="8"/>
  <c r="L436" i="8"/>
  <c r="K436" i="8"/>
  <c r="J436" i="8"/>
  <c r="I436" i="8"/>
  <c r="H436" i="8"/>
  <c r="G436" i="8"/>
  <c r="L434" i="8"/>
  <c r="K434" i="8"/>
  <c r="J434" i="8"/>
  <c r="I434" i="8"/>
  <c r="H434" i="8"/>
  <c r="G434" i="8"/>
  <c r="L433" i="8"/>
  <c r="K433" i="8"/>
  <c r="J433" i="8"/>
  <c r="I433" i="8"/>
  <c r="H433" i="8"/>
  <c r="G433" i="8"/>
  <c r="L432" i="8"/>
  <c r="K432" i="8"/>
  <c r="J432" i="8"/>
  <c r="I432" i="8"/>
  <c r="H432" i="8"/>
  <c r="G432" i="8"/>
  <c r="L431" i="8"/>
  <c r="K431" i="8"/>
  <c r="J431" i="8"/>
  <c r="I431" i="8"/>
  <c r="H431" i="8"/>
  <c r="G431" i="8"/>
  <c r="L430" i="8"/>
  <c r="K430" i="8"/>
  <c r="J430" i="8"/>
  <c r="I430" i="8"/>
  <c r="H430" i="8"/>
  <c r="G430" i="8"/>
  <c r="L429" i="8"/>
  <c r="K429" i="8"/>
  <c r="J429" i="8"/>
  <c r="I429" i="8"/>
  <c r="H429" i="8"/>
  <c r="G429" i="8"/>
  <c r="L428" i="8"/>
  <c r="K428" i="8"/>
  <c r="J428" i="8"/>
  <c r="I428" i="8"/>
  <c r="H428" i="8"/>
  <c r="G428" i="8"/>
  <c r="L427" i="8"/>
  <c r="K427" i="8"/>
  <c r="J427" i="8"/>
  <c r="I427" i="8"/>
  <c r="H427" i="8"/>
  <c r="G427" i="8"/>
  <c r="L426" i="8"/>
  <c r="K426" i="8"/>
  <c r="J426" i="8"/>
  <c r="I426" i="8"/>
  <c r="H426" i="8"/>
  <c r="G426" i="8"/>
  <c r="L425" i="8"/>
  <c r="K425" i="8"/>
  <c r="J425" i="8"/>
  <c r="I425" i="8"/>
  <c r="H425" i="8"/>
  <c r="G425" i="8"/>
  <c r="L424" i="8"/>
  <c r="K424" i="8"/>
  <c r="J424" i="8"/>
  <c r="I424" i="8"/>
  <c r="H424" i="8"/>
  <c r="G424" i="8"/>
  <c r="L423" i="8"/>
  <c r="K423" i="8"/>
  <c r="J423" i="8"/>
  <c r="I423" i="8"/>
  <c r="H423" i="8"/>
  <c r="G423" i="8"/>
  <c r="L421" i="8"/>
  <c r="K421" i="8"/>
  <c r="J421" i="8"/>
  <c r="I421" i="8"/>
  <c r="H421" i="8"/>
  <c r="G421" i="8"/>
  <c r="L419" i="8"/>
  <c r="K419" i="8"/>
  <c r="J419" i="8"/>
  <c r="I419" i="8"/>
  <c r="H419" i="8"/>
  <c r="G419" i="8"/>
  <c r="L418" i="8"/>
  <c r="K418" i="8"/>
  <c r="J418" i="8"/>
  <c r="I418" i="8"/>
  <c r="H418" i="8"/>
  <c r="G418" i="8"/>
  <c r="L417" i="8"/>
  <c r="K417" i="8"/>
  <c r="J417" i="8"/>
  <c r="I417" i="8"/>
  <c r="H417" i="8"/>
  <c r="G417" i="8"/>
  <c r="L416" i="8"/>
  <c r="K416" i="8"/>
  <c r="J416" i="8"/>
  <c r="I416" i="8"/>
  <c r="H416" i="8"/>
  <c r="G416" i="8"/>
  <c r="L415" i="8"/>
  <c r="K415" i="8"/>
  <c r="J415" i="8"/>
  <c r="I415" i="8"/>
  <c r="H415" i="8"/>
  <c r="G415" i="8"/>
  <c r="L414" i="8"/>
  <c r="K414" i="8"/>
  <c r="J414" i="8"/>
  <c r="I414" i="8"/>
  <c r="H414" i="8"/>
  <c r="G414" i="8"/>
  <c r="L413" i="8"/>
  <c r="K413" i="8"/>
  <c r="J413" i="8"/>
  <c r="I413" i="8"/>
  <c r="H413" i="8"/>
  <c r="G413" i="8"/>
  <c r="L412" i="8"/>
  <c r="K412" i="8"/>
  <c r="J412" i="8"/>
  <c r="I412" i="8"/>
  <c r="H412" i="8"/>
  <c r="G412" i="8"/>
  <c r="L411" i="8"/>
  <c r="K411" i="8"/>
  <c r="J411" i="8"/>
  <c r="I411" i="8"/>
  <c r="H411" i="8"/>
  <c r="G411" i="8"/>
  <c r="L409" i="8"/>
  <c r="K409" i="8"/>
  <c r="J409" i="8"/>
  <c r="I409" i="8"/>
  <c r="H409" i="8"/>
  <c r="G409" i="8"/>
  <c r="L408" i="8"/>
  <c r="K408" i="8"/>
  <c r="J408" i="8"/>
  <c r="I408" i="8"/>
  <c r="H408" i="8"/>
  <c r="G408" i="8"/>
  <c r="L407" i="8"/>
  <c r="K407" i="8"/>
  <c r="J407" i="8"/>
  <c r="I407" i="8"/>
  <c r="H407" i="8"/>
  <c r="G407" i="8"/>
  <c r="L406" i="8"/>
  <c r="K406" i="8"/>
  <c r="J406" i="8"/>
  <c r="I406" i="8"/>
  <c r="H406" i="8"/>
  <c r="G406" i="8"/>
  <c r="L405" i="8"/>
  <c r="K405" i="8"/>
  <c r="J405" i="8"/>
  <c r="I405" i="8"/>
  <c r="H405" i="8"/>
  <c r="G405" i="8"/>
  <c r="L404" i="8"/>
  <c r="K404" i="8"/>
  <c r="J404" i="8"/>
  <c r="I404" i="8"/>
  <c r="H404" i="8"/>
  <c r="G404" i="8"/>
  <c r="L403" i="8"/>
  <c r="K403" i="8"/>
  <c r="J403" i="8"/>
  <c r="I403" i="8"/>
  <c r="H403" i="8"/>
  <c r="G403" i="8"/>
  <c r="L402" i="8"/>
  <c r="K402" i="8"/>
  <c r="J402" i="8"/>
  <c r="I402" i="8"/>
  <c r="H402" i="8"/>
  <c r="G402" i="8"/>
  <c r="L401" i="8"/>
  <c r="K401" i="8"/>
  <c r="J401" i="8"/>
  <c r="I401" i="8"/>
  <c r="H401" i="8"/>
  <c r="G401" i="8"/>
  <c r="L399" i="8"/>
  <c r="K399" i="8"/>
  <c r="J399" i="8"/>
  <c r="I399" i="8"/>
  <c r="H399" i="8"/>
  <c r="G399" i="8"/>
  <c r="L398" i="8"/>
  <c r="K398" i="8"/>
  <c r="J398" i="8"/>
  <c r="I398" i="8"/>
  <c r="H398" i="8"/>
  <c r="G398" i="8"/>
  <c r="L397" i="8"/>
  <c r="K397" i="8"/>
  <c r="J397" i="8"/>
  <c r="I397" i="8"/>
  <c r="H397" i="8"/>
  <c r="G397" i="8"/>
  <c r="L396" i="8"/>
  <c r="K396" i="8"/>
  <c r="J396" i="8"/>
  <c r="I396" i="8"/>
  <c r="H396" i="8"/>
  <c r="G396" i="8"/>
  <c r="L395" i="8"/>
  <c r="K395" i="8"/>
  <c r="J395" i="8"/>
  <c r="I395" i="8"/>
  <c r="H395" i="8"/>
  <c r="G395" i="8"/>
  <c r="L394" i="8"/>
  <c r="K394" i="8"/>
  <c r="J394" i="8"/>
  <c r="I394" i="8"/>
  <c r="H394" i="8"/>
  <c r="G394" i="8"/>
  <c r="L393" i="8"/>
  <c r="K393" i="8"/>
  <c r="J393" i="8"/>
  <c r="I393" i="8"/>
  <c r="H393" i="8"/>
  <c r="G393" i="8"/>
  <c r="L392" i="8"/>
  <c r="K392" i="8"/>
  <c r="J392" i="8"/>
  <c r="I392" i="8"/>
  <c r="H392" i="8"/>
  <c r="G392" i="8"/>
  <c r="L390" i="8"/>
  <c r="K390" i="8"/>
  <c r="J390" i="8"/>
  <c r="I390" i="8"/>
  <c r="H390" i="8"/>
  <c r="G390" i="8"/>
  <c r="L389" i="8"/>
  <c r="K389" i="8"/>
  <c r="J389" i="8"/>
  <c r="I389" i="8"/>
  <c r="H389" i="8"/>
  <c r="G389" i="8"/>
  <c r="L388" i="8"/>
  <c r="K388" i="8"/>
  <c r="J388" i="8"/>
  <c r="I388" i="8"/>
  <c r="H388" i="8"/>
  <c r="G388" i="8"/>
  <c r="L387" i="8"/>
  <c r="K387" i="8"/>
  <c r="J387" i="8"/>
  <c r="I387" i="8"/>
  <c r="H387" i="8"/>
  <c r="G387" i="8"/>
  <c r="L386" i="8"/>
  <c r="K386" i="8"/>
  <c r="J386" i="8"/>
  <c r="I386" i="8"/>
  <c r="H386" i="8"/>
  <c r="G386" i="8"/>
  <c r="L385" i="8"/>
  <c r="K385" i="8"/>
  <c r="J385" i="8"/>
  <c r="I385" i="8"/>
  <c r="H385" i="8"/>
  <c r="G385" i="8"/>
  <c r="L383" i="8"/>
  <c r="K383" i="8"/>
  <c r="J383" i="8"/>
  <c r="I383" i="8"/>
  <c r="H383" i="8"/>
  <c r="G383" i="8"/>
  <c r="L381" i="8"/>
  <c r="K381" i="8"/>
  <c r="J381" i="8"/>
  <c r="I381" i="8"/>
  <c r="H381" i="8"/>
  <c r="G381" i="8"/>
  <c r="L380" i="8"/>
  <c r="K380" i="8"/>
  <c r="J380" i="8"/>
  <c r="I380" i="8"/>
  <c r="H380" i="8"/>
  <c r="G380" i="8"/>
  <c r="L379" i="8"/>
  <c r="K379" i="8"/>
  <c r="J379" i="8"/>
  <c r="I379" i="8"/>
  <c r="H379" i="8"/>
  <c r="G379" i="8"/>
  <c r="L378" i="8"/>
  <c r="K378" i="8"/>
  <c r="J378" i="8"/>
  <c r="I378" i="8"/>
  <c r="H378" i="8"/>
  <c r="G378" i="8"/>
  <c r="L377" i="8"/>
  <c r="K377" i="8"/>
  <c r="J377" i="8"/>
  <c r="I377" i="8"/>
  <c r="H377" i="8"/>
  <c r="G377" i="8"/>
  <c r="L376" i="8"/>
  <c r="K376" i="8"/>
  <c r="J376" i="8"/>
  <c r="I376" i="8"/>
  <c r="H376" i="8"/>
  <c r="G376" i="8"/>
  <c r="L375" i="8"/>
  <c r="K375" i="8"/>
  <c r="J375" i="8"/>
  <c r="I375" i="8"/>
  <c r="H375" i="8"/>
  <c r="G375" i="8"/>
  <c r="L374" i="8"/>
  <c r="K374" i="8"/>
  <c r="J374" i="8"/>
  <c r="I374" i="8"/>
  <c r="H374" i="8"/>
  <c r="G374" i="8"/>
  <c r="L373" i="8"/>
  <c r="K373" i="8"/>
  <c r="J373" i="8"/>
  <c r="I373" i="8"/>
  <c r="H373" i="8"/>
  <c r="G373" i="8"/>
  <c r="L372" i="8"/>
  <c r="K372" i="8"/>
  <c r="J372" i="8"/>
  <c r="I372" i="8"/>
  <c r="H372" i="8"/>
  <c r="G372" i="8"/>
  <c r="L371" i="8"/>
  <c r="K371" i="8"/>
  <c r="J371" i="8"/>
  <c r="I371" i="8"/>
  <c r="H371" i="8"/>
  <c r="G371" i="8"/>
  <c r="L370" i="8"/>
  <c r="K370" i="8"/>
  <c r="J370" i="8"/>
  <c r="I370" i="8"/>
  <c r="H370" i="8"/>
  <c r="G370" i="8"/>
  <c r="L369" i="8"/>
  <c r="K369" i="8"/>
  <c r="J369" i="8"/>
  <c r="I369" i="8"/>
  <c r="H369" i="8"/>
  <c r="G369" i="8"/>
  <c r="L368" i="8"/>
  <c r="K368" i="8"/>
  <c r="J368" i="8"/>
  <c r="I368" i="8"/>
  <c r="H368" i="8"/>
  <c r="G368" i="8"/>
  <c r="L367" i="8"/>
  <c r="K367" i="8"/>
  <c r="J367" i="8"/>
  <c r="I367" i="8"/>
  <c r="H367" i="8"/>
  <c r="G367" i="8"/>
  <c r="L366" i="8"/>
  <c r="K366" i="8"/>
  <c r="J366" i="8"/>
  <c r="I366" i="8"/>
  <c r="H366" i="8"/>
  <c r="G366" i="8"/>
  <c r="L365" i="8"/>
  <c r="K365" i="8"/>
  <c r="J365" i="8"/>
  <c r="I365" i="8"/>
  <c r="H365" i="8"/>
  <c r="G365" i="8"/>
  <c r="L364" i="8"/>
  <c r="K364" i="8"/>
  <c r="J364" i="8"/>
  <c r="I364" i="8"/>
  <c r="H364" i="8"/>
  <c r="G364" i="8"/>
  <c r="L363" i="8"/>
  <c r="K363" i="8"/>
  <c r="J363" i="8"/>
  <c r="I363" i="8"/>
  <c r="H363" i="8"/>
  <c r="G363" i="8"/>
  <c r="L362" i="8"/>
  <c r="K362" i="8"/>
  <c r="J362" i="8"/>
  <c r="I362" i="8"/>
  <c r="H362" i="8"/>
  <c r="G362" i="8"/>
  <c r="L361" i="8"/>
  <c r="K361" i="8"/>
  <c r="J361" i="8"/>
  <c r="I361" i="8"/>
  <c r="H361" i="8"/>
  <c r="G361" i="8"/>
  <c r="L359" i="8"/>
  <c r="K359" i="8"/>
  <c r="J359" i="8"/>
  <c r="I359" i="8"/>
  <c r="H359" i="8"/>
  <c r="G359" i="8"/>
  <c r="L358" i="8"/>
  <c r="K358" i="8"/>
  <c r="J358" i="8"/>
  <c r="I358" i="8"/>
  <c r="H358" i="8"/>
  <c r="G358" i="8"/>
  <c r="L357" i="8"/>
  <c r="K357" i="8"/>
  <c r="J357" i="8"/>
  <c r="I357" i="8"/>
  <c r="H357" i="8"/>
  <c r="G357" i="8"/>
  <c r="L356" i="8"/>
  <c r="K356" i="8"/>
  <c r="J356" i="8"/>
  <c r="I356" i="8"/>
  <c r="H356" i="8"/>
  <c r="G356" i="8"/>
  <c r="L355" i="8"/>
  <c r="K355" i="8"/>
  <c r="J355" i="8"/>
  <c r="I355" i="8"/>
  <c r="H355" i="8"/>
  <c r="G355" i="8"/>
  <c r="L354" i="8"/>
  <c r="K354" i="8"/>
  <c r="J354" i="8"/>
  <c r="I354" i="8"/>
  <c r="H354" i="8"/>
  <c r="G354" i="8"/>
  <c r="L353" i="8"/>
  <c r="K353" i="8"/>
  <c r="J353" i="8"/>
  <c r="I353" i="8"/>
  <c r="H353" i="8"/>
  <c r="G353" i="8"/>
  <c r="L352" i="8"/>
  <c r="K352" i="8"/>
  <c r="J352" i="8"/>
  <c r="I352" i="8"/>
  <c r="H352" i="8"/>
  <c r="G352" i="8"/>
  <c r="L351" i="8"/>
  <c r="K351" i="8"/>
  <c r="J351" i="8"/>
  <c r="I351" i="8"/>
  <c r="H351" i="8"/>
  <c r="G351" i="8"/>
  <c r="L350" i="8"/>
  <c r="K350" i="8"/>
  <c r="J350" i="8"/>
  <c r="I350" i="8"/>
  <c r="H350" i="8"/>
  <c r="G350" i="8"/>
  <c r="L349" i="8"/>
  <c r="K349" i="8"/>
  <c r="J349" i="8"/>
  <c r="I349" i="8"/>
  <c r="H349" i="8"/>
  <c r="G349" i="8"/>
  <c r="L348" i="8"/>
  <c r="K348" i="8"/>
  <c r="J348" i="8"/>
  <c r="I348" i="8"/>
  <c r="H348" i="8"/>
  <c r="G348" i="8"/>
  <c r="L347" i="8"/>
  <c r="K347" i="8"/>
  <c r="J347" i="8"/>
  <c r="I347" i="8"/>
  <c r="H347" i="8"/>
  <c r="G347" i="8"/>
  <c r="L346" i="8"/>
  <c r="K346" i="8"/>
  <c r="J346" i="8"/>
  <c r="I346" i="8"/>
  <c r="H346" i="8"/>
  <c r="G346" i="8"/>
  <c r="L345" i="8"/>
  <c r="K345" i="8"/>
  <c r="J345" i="8"/>
  <c r="I345" i="8"/>
  <c r="H345" i="8"/>
  <c r="G345" i="8"/>
  <c r="L344" i="8"/>
  <c r="K344" i="8"/>
  <c r="J344" i="8"/>
  <c r="I344" i="8"/>
  <c r="H344" i="8"/>
  <c r="G344" i="8"/>
  <c r="L343" i="8"/>
  <c r="K343" i="8"/>
  <c r="J343" i="8"/>
  <c r="I343" i="8"/>
  <c r="H343" i="8"/>
  <c r="G343" i="8"/>
  <c r="L342" i="8"/>
  <c r="K342" i="8"/>
  <c r="J342" i="8"/>
  <c r="I342" i="8"/>
  <c r="H342" i="8"/>
  <c r="G342" i="8"/>
  <c r="L340" i="8"/>
  <c r="K340" i="8"/>
  <c r="J340" i="8"/>
  <c r="I340" i="8"/>
  <c r="H340" i="8"/>
  <c r="G340" i="8"/>
  <c r="L339" i="8"/>
  <c r="K339" i="8"/>
  <c r="J339" i="8"/>
  <c r="I339" i="8"/>
  <c r="H339" i="8"/>
  <c r="G339" i="8"/>
  <c r="L338" i="8"/>
  <c r="K338" i="8"/>
  <c r="J338" i="8"/>
  <c r="I338" i="8"/>
  <c r="H338" i="8"/>
  <c r="G338" i="8"/>
  <c r="L337" i="8"/>
  <c r="K337" i="8"/>
  <c r="J337" i="8"/>
  <c r="I337" i="8"/>
  <c r="H337" i="8"/>
  <c r="G337" i="8"/>
  <c r="L336" i="8"/>
  <c r="K336" i="8"/>
  <c r="J336" i="8"/>
  <c r="I336" i="8"/>
  <c r="H336" i="8"/>
  <c r="G336" i="8"/>
  <c r="L335" i="8"/>
  <c r="K335" i="8"/>
  <c r="J335" i="8"/>
  <c r="I335" i="8"/>
  <c r="H335" i="8"/>
  <c r="G335" i="8"/>
  <c r="L334" i="8"/>
  <c r="K334" i="8"/>
  <c r="J334" i="8"/>
  <c r="I334" i="8"/>
  <c r="H334" i="8"/>
  <c r="G334" i="8"/>
  <c r="L333" i="8"/>
  <c r="K333" i="8"/>
  <c r="J333" i="8"/>
  <c r="I333" i="8"/>
  <c r="H333" i="8"/>
  <c r="G333" i="8"/>
  <c r="L332" i="8"/>
  <c r="K332" i="8"/>
  <c r="J332" i="8"/>
  <c r="I332" i="8"/>
  <c r="H332" i="8"/>
  <c r="G332" i="8"/>
  <c r="L331" i="8"/>
  <c r="K331" i="8"/>
  <c r="J331" i="8"/>
  <c r="I331" i="8"/>
  <c r="H331" i="8"/>
  <c r="G331" i="8"/>
  <c r="L330" i="8"/>
  <c r="K330" i="8"/>
  <c r="J330" i="8"/>
  <c r="I330" i="8"/>
  <c r="H330" i="8"/>
  <c r="G330" i="8"/>
  <c r="L329" i="8"/>
  <c r="K329" i="8"/>
  <c r="J329" i="8"/>
  <c r="I329" i="8"/>
  <c r="H329" i="8"/>
  <c r="G329" i="8"/>
  <c r="L327" i="8"/>
  <c r="K327" i="8"/>
  <c r="J327" i="8"/>
  <c r="I327" i="8"/>
  <c r="H327" i="8"/>
  <c r="G327" i="8"/>
  <c r="L325" i="8"/>
  <c r="K325" i="8"/>
  <c r="J325" i="8"/>
  <c r="I325" i="8"/>
  <c r="H325" i="8"/>
  <c r="G325" i="8"/>
  <c r="L324" i="8"/>
  <c r="K324" i="8"/>
  <c r="J324" i="8"/>
  <c r="I324" i="8"/>
  <c r="H324" i="8"/>
  <c r="G324" i="8"/>
  <c r="L323" i="8"/>
  <c r="K323" i="8"/>
  <c r="J323" i="8"/>
  <c r="I323" i="8"/>
  <c r="H323" i="8"/>
  <c r="G323" i="8"/>
  <c r="L322" i="8"/>
  <c r="K322" i="8"/>
  <c r="J322" i="8"/>
  <c r="I322" i="8"/>
  <c r="H322" i="8"/>
  <c r="G322" i="8"/>
  <c r="L321" i="8"/>
  <c r="K321" i="8"/>
  <c r="J321" i="8"/>
  <c r="I321" i="8"/>
  <c r="H321" i="8"/>
  <c r="G321" i="8"/>
  <c r="L320" i="8"/>
  <c r="K320" i="8"/>
  <c r="J320" i="8"/>
  <c r="I320" i="8"/>
  <c r="H320" i="8"/>
  <c r="G320" i="8"/>
  <c r="L319" i="8"/>
  <c r="K319" i="8"/>
  <c r="J319" i="8"/>
  <c r="I319" i="8"/>
  <c r="H319" i="8"/>
  <c r="G319" i="8"/>
  <c r="L318" i="8"/>
  <c r="K318" i="8"/>
  <c r="J318" i="8"/>
  <c r="I318" i="8"/>
  <c r="H318" i="8"/>
  <c r="G318" i="8"/>
  <c r="L317" i="8"/>
  <c r="K317" i="8"/>
  <c r="J317" i="8"/>
  <c r="I317" i="8"/>
  <c r="H317" i="8"/>
  <c r="G317" i="8"/>
  <c r="L316" i="8"/>
  <c r="K316" i="8"/>
  <c r="J316" i="8"/>
  <c r="I316" i="8"/>
  <c r="H316" i="8"/>
  <c r="G316" i="8"/>
  <c r="L315" i="8"/>
  <c r="K315" i="8"/>
  <c r="J315" i="8"/>
  <c r="I315" i="8"/>
  <c r="H315" i="8"/>
  <c r="G315" i="8"/>
  <c r="L314" i="8"/>
  <c r="K314" i="8"/>
  <c r="J314" i="8"/>
  <c r="I314" i="8"/>
  <c r="H314" i="8"/>
  <c r="G314" i="8"/>
  <c r="L313" i="8"/>
  <c r="K313" i="8"/>
  <c r="J313" i="8"/>
  <c r="I313" i="8"/>
  <c r="H313" i="8"/>
  <c r="G313" i="8"/>
  <c r="L312" i="8"/>
  <c r="K312" i="8"/>
  <c r="J312" i="8"/>
  <c r="I312" i="8"/>
  <c r="H312" i="8"/>
  <c r="G312" i="8"/>
  <c r="L311" i="8"/>
  <c r="K311" i="8"/>
  <c r="J311" i="8"/>
  <c r="I311" i="8"/>
  <c r="H311" i="8"/>
  <c r="G311" i="8"/>
  <c r="L310" i="8"/>
  <c r="K310" i="8"/>
  <c r="J310" i="8"/>
  <c r="I310" i="8"/>
  <c r="H310" i="8"/>
  <c r="G310" i="8"/>
  <c r="L308" i="8"/>
  <c r="K308" i="8"/>
  <c r="J308" i="8"/>
  <c r="I308" i="8"/>
  <c r="H308" i="8"/>
  <c r="G308" i="8"/>
  <c r="L307" i="8"/>
  <c r="K307" i="8"/>
  <c r="J307" i="8"/>
  <c r="I307" i="8"/>
  <c r="H307" i="8"/>
  <c r="G307" i="8"/>
  <c r="L306" i="8"/>
  <c r="K306" i="8"/>
  <c r="J306" i="8"/>
  <c r="I306" i="8"/>
  <c r="H306" i="8"/>
  <c r="G306" i="8"/>
  <c r="L305" i="8"/>
  <c r="K305" i="8"/>
  <c r="J305" i="8"/>
  <c r="I305" i="8"/>
  <c r="H305" i="8"/>
  <c r="G305" i="8"/>
  <c r="L304" i="8"/>
  <c r="K304" i="8"/>
  <c r="J304" i="8"/>
  <c r="I304" i="8"/>
  <c r="H304" i="8"/>
  <c r="G304" i="8"/>
  <c r="L303" i="8"/>
  <c r="K303" i="8"/>
  <c r="J303" i="8"/>
  <c r="I303" i="8"/>
  <c r="H303" i="8"/>
  <c r="G303" i="8"/>
  <c r="L301" i="8"/>
  <c r="K301" i="8"/>
  <c r="J301" i="8"/>
  <c r="I301" i="8"/>
  <c r="H301" i="8"/>
  <c r="G301" i="8"/>
  <c r="L300" i="8"/>
  <c r="K300" i="8"/>
  <c r="J300" i="8"/>
  <c r="I300" i="8"/>
  <c r="H300" i="8"/>
  <c r="G300" i="8"/>
  <c r="L299" i="8"/>
  <c r="K299" i="8"/>
  <c r="J299" i="8"/>
  <c r="I299" i="8"/>
  <c r="H299" i="8"/>
  <c r="G299" i="8"/>
  <c r="L297" i="8"/>
  <c r="K297" i="8"/>
  <c r="J297" i="8"/>
  <c r="I297" i="8"/>
  <c r="H297" i="8"/>
  <c r="G297" i="8"/>
  <c r="L296" i="8"/>
  <c r="K296" i="8"/>
  <c r="J296" i="8"/>
  <c r="I296" i="8"/>
  <c r="H296" i="8"/>
  <c r="G296" i="8"/>
  <c r="L295" i="8"/>
  <c r="K295" i="8"/>
  <c r="J295" i="8"/>
  <c r="I295" i="8"/>
  <c r="H295" i="8"/>
  <c r="G295" i="8"/>
  <c r="L294" i="8"/>
  <c r="K294" i="8"/>
  <c r="J294" i="8"/>
  <c r="I294" i="8"/>
  <c r="H294" i="8"/>
  <c r="G294" i="8"/>
  <c r="L292" i="8"/>
  <c r="K292" i="8"/>
  <c r="J292" i="8"/>
  <c r="I292" i="8"/>
  <c r="H292" i="8"/>
  <c r="G292" i="8"/>
  <c r="L291" i="8"/>
  <c r="K291" i="8"/>
  <c r="J291" i="8"/>
  <c r="I291" i="8"/>
  <c r="H291" i="8"/>
  <c r="G291" i="8"/>
  <c r="L290" i="8"/>
  <c r="K290" i="8"/>
  <c r="J290" i="8"/>
  <c r="I290" i="8"/>
  <c r="H290" i="8"/>
  <c r="G290" i="8"/>
  <c r="L288" i="8"/>
  <c r="K288" i="8"/>
  <c r="J288" i="8"/>
  <c r="I288" i="8"/>
  <c r="H288" i="8"/>
  <c r="G288" i="8"/>
  <c r="L287" i="8"/>
  <c r="K287" i="8"/>
  <c r="J287" i="8"/>
  <c r="I287" i="8"/>
  <c r="H287" i="8"/>
  <c r="G287" i="8"/>
  <c r="L286" i="8"/>
  <c r="K286" i="8"/>
  <c r="J286" i="8"/>
  <c r="I286" i="8"/>
  <c r="H286" i="8"/>
  <c r="G286" i="8"/>
  <c r="L285" i="8"/>
  <c r="K285" i="8"/>
  <c r="J285" i="8"/>
  <c r="I285" i="8"/>
  <c r="H285" i="8"/>
  <c r="G285" i="8"/>
  <c r="L283" i="8"/>
  <c r="K283" i="8"/>
  <c r="J283" i="8"/>
  <c r="I283" i="8"/>
  <c r="H283" i="8"/>
  <c r="G283" i="8"/>
  <c r="L282" i="8"/>
  <c r="K282" i="8"/>
  <c r="J282" i="8"/>
  <c r="I282" i="8"/>
  <c r="H282" i="8"/>
  <c r="G282" i="8"/>
  <c r="L281" i="8"/>
  <c r="K281" i="8"/>
  <c r="J281" i="8"/>
  <c r="I281" i="8"/>
  <c r="H281" i="8"/>
  <c r="G281" i="8"/>
  <c r="L279" i="8"/>
  <c r="K279" i="8"/>
  <c r="J279" i="8"/>
  <c r="I279" i="8"/>
  <c r="H279" i="8"/>
  <c r="G279" i="8"/>
  <c r="L278" i="8"/>
  <c r="K278" i="8"/>
  <c r="J278" i="8"/>
  <c r="I278" i="8"/>
  <c r="H278" i="8"/>
  <c r="G278" i="8"/>
  <c r="L277" i="8"/>
  <c r="K277" i="8"/>
  <c r="J277" i="8"/>
  <c r="I277" i="8"/>
  <c r="H277" i="8"/>
  <c r="G277" i="8"/>
  <c r="L275" i="8"/>
  <c r="K275" i="8"/>
  <c r="J275" i="8"/>
  <c r="I275" i="8"/>
  <c r="H275" i="8"/>
  <c r="G275" i="8"/>
  <c r="L274" i="8"/>
  <c r="K274" i="8"/>
  <c r="J274" i="8"/>
  <c r="I274" i="8"/>
  <c r="H274" i="8"/>
  <c r="G274" i="8"/>
  <c r="L273" i="8"/>
  <c r="K273" i="8"/>
  <c r="J273" i="8"/>
  <c r="I273" i="8"/>
  <c r="H273" i="8"/>
  <c r="G273" i="8"/>
  <c r="L271" i="8"/>
  <c r="K271" i="8"/>
  <c r="J271" i="8"/>
  <c r="I271" i="8"/>
  <c r="H271" i="8"/>
  <c r="G271" i="8"/>
  <c r="L270" i="8"/>
  <c r="K270" i="8"/>
  <c r="J270" i="8"/>
  <c r="I270" i="8"/>
  <c r="H270" i="8"/>
  <c r="G270" i="8"/>
  <c r="L269" i="8"/>
  <c r="K269" i="8"/>
  <c r="J269" i="8"/>
  <c r="I269" i="8"/>
  <c r="H269" i="8"/>
  <c r="G269" i="8"/>
  <c r="L268" i="8"/>
  <c r="K268" i="8"/>
  <c r="J268" i="8"/>
  <c r="I268" i="8"/>
  <c r="H268" i="8"/>
  <c r="G268" i="8"/>
  <c r="L267" i="8"/>
  <c r="K267" i="8"/>
  <c r="J267" i="8"/>
  <c r="I267" i="8"/>
  <c r="H267" i="8"/>
  <c r="G267" i="8"/>
  <c r="L266" i="8"/>
  <c r="K266" i="8"/>
  <c r="J266" i="8"/>
  <c r="I266" i="8"/>
  <c r="H266" i="8"/>
  <c r="G266" i="8"/>
  <c r="L264" i="8"/>
  <c r="K264" i="8"/>
  <c r="J264" i="8"/>
  <c r="I264" i="8"/>
  <c r="H264" i="8"/>
  <c r="G264" i="8"/>
  <c r="L263" i="8"/>
  <c r="K263" i="8"/>
  <c r="J263" i="8"/>
  <c r="I263" i="8"/>
  <c r="H263" i="8"/>
  <c r="G263" i="8"/>
  <c r="L262" i="8"/>
  <c r="K262" i="8"/>
  <c r="J262" i="8"/>
  <c r="I262" i="8"/>
  <c r="H262" i="8"/>
  <c r="G262" i="8"/>
  <c r="L261" i="8"/>
  <c r="K261" i="8"/>
  <c r="J261" i="8"/>
  <c r="I261" i="8"/>
  <c r="H261" i="8"/>
  <c r="G261" i="8"/>
  <c r="L260" i="8"/>
  <c r="K260" i="8"/>
  <c r="J260" i="8"/>
  <c r="I260" i="8"/>
  <c r="H260" i="8"/>
  <c r="G260" i="8"/>
  <c r="L259" i="8"/>
  <c r="K259" i="8"/>
  <c r="J259" i="8"/>
  <c r="I259" i="8"/>
  <c r="H259" i="8"/>
  <c r="G259" i="8"/>
  <c r="L258" i="8"/>
  <c r="K258" i="8"/>
  <c r="J258" i="8"/>
  <c r="I258" i="8"/>
  <c r="H258" i="8"/>
  <c r="G258" i="8"/>
  <c r="L257" i="8"/>
  <c r="K257" i="8"/>
  <c r="J257" i="8"/>
  <c r="I257" i="8"/>
  <c r="H257" i="8"/>
  <c r="G257" i="8"/>
  <c r="L256" i="8"/>
  <c r="K256" i="8"/>
  <c r="J256" i="8"/>
  <c r="I256" i="8"/>
  <c r="H256" i="8"/>
  <c r="G256" i="8"/>
  <c r="L255" i="8"/>
  <c r="K255" i="8"/>
  <c r="J255" i="8"/>
  <c r="I255" i="8"/>
  <c r="H255" i="8"/>
  <c r="G255" i="8"/>
  <c r="L254" i="8"/>
  <c r="K254" i="8"/>
  <c r="J254" i="8"/>
  <c r="I254" i="8"/>
  <c r="H254" i="8"/>
  <c r="G254" i="8"/>
  <c r="L253" i="8"/>
  <c r="K253" i="8"/>
  <c r="J253" i="8"/>
  <c r="I253" i="8"/>
  <c r="H253" i="8"/>
  <c r="G253" i="8"/>
  <c r="L252" i="8"/>
  <c r="K252" i="8"/>
  <c r="J252" i="8"/>
  <c r="I252" i="8"/>
  <c r="H252" i="8"/>
  <c r="G252" i="8"/>
  <c r="L251" i="8"/>
  <c r="K251" i="8"/>
  <c r="J251" i="8"/>
  <c r="I251" i="8"/>
  <c r="H251" i="8"/>
  <c r="G251" i="8"/>
  <c r="L250" i="8"/>
  <c r="K250" i="8"/>
  <c r="J250" i="8"/>
  <c r="I250" i="8"/>
  <c r="H250" i="8"/>
  <c r="G250" i="8"/>
  <c r="L249" i="8"/>
  <c r="K249" i="8"/>
  <c r="J249" i="8"/>
  <c r="I249" i="8"/>
  <c r="H249" i="8"/>
  <c r="G249" i="8"/>
  <c r="L248" i="8"/>
  <c r="K248" i="8"/>
  <c r="J248" i="8"/>
  <c r="I248" i="8"/>
  <c r="H248" i="8"/>
  <c r="G248" i="8"/>
  <c r="L247" i="8"/>
  <c r="K247" i="8"/>
  <c r="J247" i="8"/>
  <c r="I247" i="8"/>
  <c r="H247" i="8"/>
  <c r="G247" i="8"/>
  <c r="L246" i="8"/>
  <c r="K246" i="8"/>
  <c r="J246" i="8"/>
  <c r="I246" i="8"/>
  <c r="H246" i="8"/>
  <c r="G246" i="8"/>
  <c r="L245" i="8"/>
  <c r="K245" i="8"/>
  <c r="J245" i="8"/>
  <c r="I245" i="8"/>
  <c r="H245" i="8"/>
  <c r="G245" i="8"/>
  <c r="L244" i="8"/>
  <c r="K244" i="8"/>
  <c r="J244" i="8"/>
  <c r="I244" i="8"/>
  <c r="H244" i="8"/>
  <c r="G244" i="8"/>
  <c r="L243" i="8"/>
  <c r="K243" i="8"/>
  <c r="J243" i="8"/>
  <c r="I243" i="8"/>
  <c r="H243" i="8"/>
  <c r="G243" i="8"/>
  <c r="L242" i="8"/>
  <c r="K242" i="8"/>
  <c r="J242" i="8"/>
  <c r="I242" i="8"/>
  <c r="H242" i="8"/>
  <c r="G242" i="8"/>
  <c r="L240" i="8"/>
  <c r="K240" i="8"/>
  <c r="J240" i="8"/>
  <c r="I240" i="8"/>
  <c r="H240" i="8"/>
  <c r="G240" i="8"/>
  <c r="L239" i="8"/>
  <c r="K239" i="8"/>
  <c r="J239" i="8"/>
  <c r="I239" i="8"/>
  <c r="H239" i="8"/>
  <c r="G239" i="8"/>
  <c r="L238" i="8"/>
  <c r="K238" i="8"/>
  <c r="J238" i="8"/>
  <c r="I238" i="8"/>
  <c r="H238" i="8"/>
  <c r="G238" i="8"/>
  <c r="L237" i="8"/>
  <c r="K237" i="8"/>
  <c r="J237" i="8"/>
  <c r="I237" i="8"/>
  <c r="H237" i="8"/>
  <c r="G237" i="8"/>
  <c r="L236" i="8"/>
  <c r="K236" i="8"/>
  <c r="J236" i="8"/>
  <c r="I236" i="8"/>
  <c r="H236" i="8"/>
  <c r="G236" i="8"/>
  <c r="L235" i="8"/>
  <c r="K235" i="8"/>
  <c r="J235" i="8"/>
  <c r="I235" i="8"/>
  <c r="H235" i="8"/>
  <c r="G235" i="8"/>
  <c r="L233" i="8"/>
  <c r="K233" i="8"/>
  <c r="J233" i="8"/>
  <c r="I233" i="8"/>
  <c r="H233" i="8"/>
  <c r="G233" i="8"/>
  <c r="L232" i="8"/>
  <c r="K232" i="8"/>
  <c r="J232" i="8"/>
  <c r="I232" i="8"/>
  <c r="H232" i="8"/>
  <c r="G232" i="8"/>
  <c r="L231" i="8"/>
  <c r="K231" i="8"/>
  <c r="J231" i="8"/>
  <c r="I231" i="8"/>
  <c r="H231" i="8"/>
  <c r="G231" i="8"/>
  <c r="L229" i="8"/>
  <c r="K229" i="8"/>
  <c r="J229" i="8"/>
  <c r="I229" i="8"/>
  <c r="H229" i="8"/>
  <c r="G229" i="8"/>
  <c r="L228" i="8"/>
  <c r="K228" i="8"/>
  <c r="J228" i="8"/>
  <c r="I228" i="8"/>
  <c r="H228" i="8"/>
  <c r="G228" i="8"/>
  <c r="L227" i="8"/>
  <c r="K227" i="8"/>
  <c r="J227" i="8"/>
  <c r="I227" i="8"/>
  <c r="H227" i="8"/>
  <c r="G227" i="8"/>
  <c r="L226" i="8"/>
  <c r="K226" i="8"/>
  <c r="J226" i="8"/>
  <c r="I226" i="8"/>
  <c r="H226" i="8"/>
  <c r="G226" i="8"/>
  <c r="L223" i="8"/>
  <c r="K223" i="8"/>
  <c r="J223" i="8"/>
  <c r="I223" i="8"/>
  <c r="H223" i="8"/>
  <c r="G223" i="8"/>
  <c r="L222" i="8"/>
  <c r="K222" i="8"/>
  <c r="J222" i="8"/>
  <c r="I222" i="8"/>
  <c r="H222" i="8"/>
  <c r="G222" i="8"/>
  <c r="L221" i="8"/>
  <c r="K221" i="8"/>
  <c r="J221" i="8"/>
  <c r="I221" i="8"/>
  <c r="H221" i="8"/>
  <c r="G221" i="8"/>
  <c r="L220" i="8"/>
  <c r="K220" i="8"/>
  <c r="J220" i="8"/>
  <c r="I220" i="8"/>
  <c r="H220" i="8"/>
  <c r="G220" i="8"/>
  <c r="L219" i="8"/>
  <c r="K219" i="8"/>
  <c r="J219" i="8"/>
  <c r="I219" i="8"/>
  <c r="H219" i="8"/>
  <c r="G219" i="8"/>
  <c r="L218" i="8"/>
  <c r="K218" i="8"/>
  <c r="J218" i="8"/>
  <c r="I218" i="8"/>
  <c r="H218" i="8"/>
  <c r="G218" i="8"/>
  <c r="L217" i="8"/>
  <c r="K217" i="8"/>
  <c r="J217" i="8"/>
  <c r="I217" i="8"/>
  <c r="H217" i="8"/>
  <c r="G217" i="8"/>
  <c r="L216" i="8"/>
  <c r="K216" i="8"/>
  <c r="J216" i="8"/>
  <c r="I216" i="8"/>
  <c r="H216" i="8"/>
  <c r="G216" i="8"/>
  <c r="L215" i="8"/>
  <c r="K215" i="8"/>
  <c r="J215" i="8"/>
  <c r="I215" i="8"/>
  <c r="H215" i="8"/>
  <c r="G215" i="8"/>
  <c r="L214" i="8"/>
  <c r="K214" i="8"/>
  <c r="J214" i="8"/>
  <c r="I214" i="8"/>
  <c r="H214" i="8"/>
  <c r="G214" i="8"/>
  <c r="L213" i="8"/>
  <c r="K213" i="8"/>
  <c r="J213" i="8"/>
  <c r="I213" i="8"/>
  <c r="H213" i="8"/>
  <c r="G213" i="8"/>
  <c r="L212" i="8"/>
  <c r="K212" i="8"/>
  <c r="J212" i="8"/>
  <c r="I212" i="8"/>
  <c r="H212" i="8"/>
  <c r="G212" i="8"/>
  <c r="L211" i="8"/>
  <c r="K211" i="8"/>
  <c r="J211" i="8"/>
  <c r="I211" i="8"/>
  <c r="H211" i="8"/>
  <c r="G211" i="8"/>
  <c r="L209" i="8"/>
  <c r="K209" i="8"/>
  <c r="J209" i="8"/>
  <c r="I209" i="8"/>
  <c r="H209" i="8"/>
  <c r="G209" i="8"/>
  <c r="L208" i="8"/>
  <c r="K208" i="8"/>
  <c r="J208" i="8"/>
  <c r="I208" i="8"/>
  <c r="H208" i="8"/>
  <c r="G208" i="8"/>
  <c r="L207" i="8"/>
  <c r="K207" i="8"/>
  <c r="J207" i="8"/>
  <c r="I207" i="8"/>
  <c r="H207" i="8"/>
  <c r="G207" i="8"/>
  <c r="L206" i="8"/>
  <c r="K206" i="8"/>
  <c r="J206" i="8"/>
  <c r="I206" i="8"/>
  <c r="H206" i="8"/>
  <c r="G206" i="8"/>
  <c r="L204" i="8"/>
  <c r="K204" i="8"/>
  <c r="J204" i="8"/>
  <c r="I204" i="8"/>
  <c r="H204" i="8"/>
  <c r="G204" i="8"/>
  <c r="L203" i="8"/>
  <c r="K203" i="8"/>
  <c r="J203" i="8"/>
  <c r="I203" i="8"/>
  <c r="H203" i="8"/>
  <c r="G203" i="8"/>
  <c r="L202" i="8"/>
  <c r="K202" i="8"/>
  <c r="J202" i="8"/>
  <c r="I202" i="8"/>
  <c r="H202" i="8"/>
  <c r="G202" i="8"/>
  <c r="L201" i="8"/>
  <c r="K201" i="8"/>
  <c r="J201" i="8"/>
  <c r="I201" i="8"/>
  <c r="H201" i="8"/>
  <c r="G201" i="8"/>
  <c r="L200" i="8"/>
  <c r="K200" i="8"/>
  <c r="J200" i="8"/>
  <c r="I200" i="8"/>
  <c r="H200" i="8"/>
  <c r="G200" i="8"/>
  <c r="L199" i="8"/>
  <c r="K199" i="8"/>
  <c r="J199" i="8"/>
  <c r="I199" i="8"/>
  <c r="H199" i="8"/>
  <c r="G199" i="8"/>
  <c r="L198" i="8"/>
  <c r="K198" i="8"/>
  <c r="J198" i="8"/>
  <c r="I198" i="8"/>
  <c r="H198" i="8"/>
  <c r="G198" i="8"/>
  <c r="L197" i="8"/>
  <c r="K197" i="8"/>
  <c r="J197" i="8"/>
  <c r="I197" i="8"/>
  <c r="H197" i="8"/>
  <c r="G197" i="8"/>
  <c r="L195" i="8"/>
  <c r="K195" i="8"/>
  <c r="J195" i="8"/>
  <c r="I195" i="8"/>
  <c r="H195" i="8"/>
  <c r="G195" i="8"/>
  <c r="L194" i="8"/>
  <c r="K194" i="8"/>
  <c r="J194" i="8"/>
  <c r="I194" i="8"/>
  <c r="H194" i="8"/>
  <c r="G194" i="8"/>
  <c r="L193" i="8"/>
  <c r="K193" i="8"/>
  <c r="J193" i="8"/>
  <c r="I193" i="8"/>
  <c r="H193" i="8"/>
  <c r="G193" i="8"/>
  <c r="L192" i="8"/>
  <c r="K192" i="8"/>
  <c r="J192" i="8"/>
  <c r="I192" i="8"/>
  <c r="H192" i="8"/>
  <c r="G192" i="8"/>
  <c r="L191" i="8"/>
  <c r="K191" i="8"/>
  <c r="J191" i="8"/>
  <c r="I191" i="8"/>
  <c r="H191" i="8"/>
  <c r="G191" i="8"/>
  <c r="L190" i="8"/>
  <c r="K190" i="8"/>
  <c r="J190" i="8"/>
  <c r="I190" i="8"/>
  <c r="H190" i="8"/>
  <c r="G190" i="8"/>
  <c r="L189" i="8"/>
  <c r="K189" i="8"/>
  <c r="J189" i="8"/>
  <c r="I189" i="8"/>
  <c r="H189" i="8"/>
  <c r="G189" i="8"/>
  <c r="L188" i="8"/>
  <c r="K188" i="8"/>
  <c r="J188" i="8"/>
  <c r="I188" i="8"/>
  <c r="H188" i="8"/>
  <c r="G188" i="8"/>
  <c r="L186" i="8"/>
  <c r="K186" i="8"/>
  <c r="J186" i="8"/>
  <c r="I186" i="8"/>
  <c r="H186" i="8"/>
  <c r="G186" i="8"/>
  <c r="L185" i="8"/>
  <c r="K185" i="8"/>
  <c r="J185" i="8"/>
  <c r="I185" i="8"/>
  <c r="H185" i="8"/>
  <c r="G185" i="8"/>
  <c r="L184" i="8"/>
  <c r="K184" i="8"/>
  <c r="J184" i="8"/>
  <c r="I184" i="8"/>
  <c r="H184" i="8"/>
  <c r="G184" i="8"/>
  <c r="L183" i="8"/>
  <c r="K183" i="8"/>
  <c r="J183" i="8"/>
  <c r="I183" i="8"/>
  <c r="H183" i="8"/>
  <c r="G183" i="8"/>
  <c r="L182" i="8"/>
  <c r="K182" i="8"/>
  <c r="J182" i="8"/>
  <c r="I182" i="8"/>
  <c r="H182" i="8"/>
  <c r="G182" i="8"/>
  <c r="L181" i="8"/>
  <c r="K181" i="8"/>
  <c r="J181" i="8"/>
  <c r="I181" i="8"/>
  <c r="H181" i="8"/>
  <c r="G181" i="8"/>
  <c r="L180" i="8"/>
  <c r="K180" i="8"/>
  <c r="J180" i="8"/>
  <c r="I180" i="8"/>
  <c r="H180" i="8"/>
  <c r="G180" i="8"/>
  <c r="L179" i="8"/>
  <c r="K179" i="8"/>
  <c r="J179" i="8"/>
  <c r="I179" i="8"/>
  <c r="H179" i="8"/>
  <c r="G179" i="8"/>
  <c r="L178" i="8"/>
  <c r="K178" i="8"/>
  <c r="J178" i="8"/>
  <c r="I178" i="8"/>
  <c r="H178" i="8"/>
  <c r="G178" i="8"/>
  <c r="L177" i="8"/>
  <c r="K177" i="8"/>
  <c r="J177" i="8"/>
  <c r="I177" i="8"/>
  <c r="H177" i="8"/>
  <c r="G177" i="8"/>
  <c r="L176" i="8"/>
  <c r="K176" i="8"/>
  <c r="J176" i="8"/>
  <c r="I176" i="8"/>
  <c r="H176" i="8"/>
  <c r="G176" i="8"/>
  <c r="L175" i="8"/>
  <c r="K175" i="8"/>
  <c r="J175" i="8"/>
  <c r="I175" i="8"/>
  <c r="H175" i="8"/>
  <c r="G175" i="8"/>
  <c r="L173" i="8"/>
  <c r="K173" i="8"/>
  <c r="J173" i="8"/>
  <c r="I173" i="8"/>
  <c r="H173" i="8"/>
  <c r="G173" i="8"/>
  <c r="L172" i="8"/>
  <c r="K172" i="8"/>
  <c r="J172" i="8"/>
  <c r="I172" i="8"/>
  <c r="H172" i="8"/>
  <c r="G172" i="8"/>
  <c r="L171" i="8"/>
  <c r="K171" i="8"/>
  <c r="J171" i="8"/>
  <c r="I171" i="8"/>
  <c r="H171" i="8"/>
  <c r="G171" i="8"/>
  <c r="L170" i="8"/>
  <c r="K170" i="8"/>
  <c r="J170" i="8"/>
  <c r="I170" i="8"/>
  <c r="H170" i="8"/>
  <c r="G170" i="8"/>
  <c r="L169" i="8"/>
  <c r="K169" i="8"/>
  <c r="J169" i="8"/>
  <c r="I169" i="8"/>
  <c r="H169" i="8"/>
  <c r="G169" i="8"/>
  <c r="L168" i="8"/>
  <c r="K168" i="8"/>
  <c r="J168" i="8"/>
  <c r="I168" i="8"/>
  <c r="H168" i="8"/>
  <c r="G168" i="8"/>
  <c r="L167" i="8"/>
  <c r="K167" i="8"/>
  <c r="J167" i="8"/>
  <c r="I167" i="8"/>
  <c r="H167" i="8"/>
  <c r="G167" i="8"/>
  <c r="L166" i="8"/>
  <c r="K166" i="8"/>
  <c r="J166" i="8"/>
  <c r="I166" i="8"/>
  <c r="H166" i="8"/>
  <c r="G166" i="8"/>
  <c r="L164" i="8"/>
  <c r="K164" i="8"/>
  <c r="J164" i="8"/>
  <c r="I164" i="8"/>
  <c r="H164" i="8"/>
  <c r="G164" i="8"/>
  <c r="L163" i="8"/>
  <c r="K163" i="8"/>
  <c r="J163" i="8"/>
  <c r="I163" i="8"/>
  <c r="H163" i="8"/>
  <c r="G163" i="8"/>
  <c r="L162" i="8"/>
  <c r="K162" i="8"/>
  <c r="J162" i="8"/>
  <c r="I162" i="8"/>
  <c r="H162" i="8"/>
  <c r="G162" i="8"/>
  <c r="L161" i="8"/>
  <c r="K161" i="8"/>
  <c r="J161" i="8"/>
  <c r="I161" i="8"/>
  <c r="H161" i="8"/>
  <c r="G161" i="8"/>
  <c r="L160" i="8"/>
  <c r="K160" i="8"/>
  <c r="J160" i="8"/>
  <c r="I160" i="8"/>
  <c r="H160" i="8"/>
  <c r="G160" i="8"/>
  <c r="L159" i="8"/>
  <c r="K159" i="8"/>
  <c r="J159" i="8"/>
  <c r="I159" i="8"/>
  <c r="H159" i="8"/>
  <c r="G159" i="8"/>
  <c r="L158" i="8"/>
  <c r="K158" i="8"/>
  <c r="J158" i="8"/>
  <c r="I158" i="8"/>
  <c r="H158" i="8"/>
  <c r="G158" i="8"/>
  <c r="L157" i="8"/>
  <c r="K157" i="8"/>
  <c r="J157" i="8"/>
  <c r="I157" i="8"/>
  <c r="H157" i="8"/>
  <c r="G157" i="8"/>
  <c r="L156" i="8"/>
  <c r="K156" i="8"/>
  <c r="J156" i="8"/>
  <c r="I156" i="8"/>
  <c r="H156" i="8"/>
  <c r="G156" i="8"/>
  <c r="L155" i="8"/>
  <c r="K155" i="8"/>
  <c r="J155" i="8"/>
  <c r="I155" i="8"/>
  <c r="H155" i="8"/>
  <c r="G155" i="8"/>
  <c r="L154" i="8"/>
  <c r="K154" i="8"/>
  <c r="J154" i="8"/>
  <c r="I154" i="8"/>
  <c r="H154" i="8"/>
  <c r="G154" i="8"/>
  <c r="L153" i="8"/>
  <c r="K153" i="8"/>
  <c r="J153" i="8"/>
  <c r="I153" i="8"/>
  <c r="H153" i="8"/>
  <c r="G153" i="8"/>
  <c r="L151" i="8"/>
  <c r="K151" i="8"/>
  <c r="J151" i="8"/>
  <c r="I151" i="8"/>
  <c r="H151" i="8"/>
  <c r="G151" i="8"/>
  <c r="L150" i="8"/>
  <c r="K150" i="8"/>
  <c r="J150" i="8"/>
  <c r="I150" i="8"/>
  <c r="H150" i="8"/>
  <c r="G150" i="8"/>
  <c r="L149" i="8"/>
  <c r="K149" i="8"/>
  <c r="J149" i="8"/>
  <c r="I149" i="8"/>
  <c r="H149" i="8"/>
  <c r="G149" i="8"/>
  <c r="L148" i="8"/>
  <c r="K148" i="8"/>
  <c r="J148" i="8"/>
  <c r="I148" i="8"/>
  <c r="H148" i="8"/>
  <c r="G148" i="8"/>
  <c r="L147" i="8"/>
  <c r="K147" i="8"/>
  <c r="J147" i="8"/>
  <c r="I147" i="8"/>
  <c r="H147" i="8"/>
  <c r="G147" i="8"/>
  <c r="L146" i="8"/>
  <c r="K146" i="8"/>
  <c r="J146" i="8"/>
  <c r="I146" i="8"/>
  <c r="H146" i="8"/>
  <c r="G146" i="8"/>
  <c r="L145" i="8"/>
  <c r="K145" i="8"/>
  <c r="J145" i="8"/>
  <c r="I145" i="8"/>
  <c r="H145" i="8"/>
  <c r="G145" i="8"/>
  <c r="L144" i="8"/>
  <c r="K144" i="8"/>
  <c r="J144" i="8"/>
  <c r="I144" i="8"/>
  <c r="H144" i="8"/>
  <c r="G144" i="8"/>
  <c r="L143" i="8"/>
  <c r="K143" i="8"/>
  <c r="J143" i="8"/>
  <c r="I143" i="8"/>
  <c r="H143" i="8"/>
  <c r="G143" i="8"/>
  <c r="L142" i="8"/>
  <c r="K142" i="8"/>
  <c r="J142" i="8"/>
  <c r="I142" i="8"/>
  <c r="H142" i="8"/>
  <c r="G142" i="8"/>
  <c r="L141" i="8"/>
  <c r="K141" i="8"/>
  <c r="J141" i="8"/>
  <c r="I141" i="8"/>
  <c r="H141" i="8"/>
  <c r="G141" i="8"/>
  <c r="L139" i="8"/>
  <c r="K139" i="8"/>
  <c r="J139" i="8"/>
  <c r="I139" i="8"/>
  <c r="H139" i="8"/>
  <c r="G139" i="8"/>
  <c r="L138" i="8"/>
  <c r="K138" i="8"/>
  <c r="J138" i="8"/>
  <c r="I138" i="8"/>
  <c r="H138" i="8"/>
  <c r="G138" i="8"/>
  <c r="L137" i="8"/>
  <c r="K137" i="8"/>
  <c r="J137" i="8"/>
  <c r="I137" i="8"/>
  <c r="H137" i="8"/>
  <c r="G137" i="8"/>
  <c r="L135" i="8"/>
  <c r="K135" i="8"/>
  <c r="J135" i="8"/>
  <c r="I135" i="8"/>
  <c r="H135" i="8"/>
  <c r="G135" i="8"/>
  <c r="L134" i="8"/>
  <c r="K134" i="8"/>
  <c r="J134" i="8"/>
  <c r="I134" i="8"/>
  <c r="H134" i="8"/>
  <c r="G134" i="8"/>
  <c r="L133" i="8"/>
  <c r="K133" i="8"/>
  <c r="J133" i="8"/>
  <c r="I133" i="8"/>
  <c r="H133" i="8"/>
  <c r="G133" i="8"/>
  <c r="L132" i="8"/>
  <c r="K132" i="8"/>
  <c r="J132" i="8"/>
  <c r="I132" i="8"/>
  <c r="H132" i="8"/>
  <c r="G132" i="8"/>
  <c r="L131" i="8"/>
  <c r="K131" i="8"/>
  <c r="J131" i="8"/>
  <c r="I131" i="8"/>
  <c r="H131" i="8"/>
  <c r="G131" i="8"/>
  <c r="L130" i="8"/>
  <c r="K130" i="8"/>
  <c r="J130" i="8"/>
  <c r="I130" i="8"/>
  <c r="H130" i="8"/>
  <c r="G130" i="8"/>
  <c r="L129" i="8"/>
  <c r="K129" i="8"/>
  <c r="J129" i="8"/>
  <c r="I129" i="8"/>
  <c r="H129" i="8"/>
  <c r="G129" i="8"/>
  <c r="L128" i="8"/>
  <c r="K128" i="8"/>
  <c r="J128" i="8"/>
  <c r="I128" i="8"/>
  <c r="H128" i="8"/>
  <c r="G128" i="8"/>
  <c r="L125" i="8"/>
  <c r="K125" i="8"/>
  <c r="J125" i="8"/>
  <c r="I125" i="8"/>
  <c r="H125" i="8"/>
  <c r="G125" i="8"/>
  <c r="L123" i="8"/>
  <c r="K123" i="8"/>
  <c r="J123" i="8"/>
  <c r="I123" i="8"/>
  <c r="H123" i="8"/>
  <c r="G123" i="8"/>
  <c r="L122" i="8"/>
  <c r="K122" i="8"/>
  <c r="J122" i="8"/>
  <c r="I122" i="8"/>
  <c r="H122" i="8"/>
  <c r="G122" i="8"/>
  <c r="L121" i="8"/>
  <c r="K121" i="8"/>
  <c r="J121" i="8"/>
  <c r="I121" i="8"/>
  <c r="H121" i="8"/>
  <c r="G121" i="8"/>
  <c r="L120" i="8"/>
  <c r="K120" i="8"/>
  <c r="J120" i="8"/>
  <c r="I120" i="8"/>
  <c r="H120" i="8"/>
  <c r="G120" i="8"/>
  <c r="L119" i="8"/>
  <c r="K119" i="8"/>
  <c r="J119" i="8"/>
  <c r="I119" i="8"/>
  <c r="H119" i="8"/>
  <c r="G119" i="8"/>
  <c r="L118" i="8"/>
  <c r="K118" i="8"/>
  <c r="J118" i="8"/>
  <c r="I118" i="8"/>
  <c r="H118" i="8"/>
  <c r="G118" i="8"/>
  <c r="L117" i="8"/>
  <c r="K117" i="8"/>
  <c r="J117" i="8"/>
  <c r="I117" i="8"/>
  <c r="H117" i="8"/>
  <c r="G117" i="8"/>
  <c r="L116" i="8"/>
  <c r="K116" i="8"/>
  <c r="J116" i="8"/>
  <c r="I116" i="8"/>
  <c r="H116" i="8"/>
  <c r="G116" i="8"/>
  <c r="L115" i="8"/>
  <c r="K115" i="8"/>
  <c r="J115" i="8"/>
  <c r="I115" i="8"/>
  <c r="H115" i="8"/>
  <c r="G115" i="8"/>
  <c r="L114" i="8"/>
  <c r="K114" i="8"/>
  <c r="J114" i="8"/>
  <c r="I114" i="8"/>
  <c r="H114" i="8"/>
  <c r="G114" i="8"/>
  <c r="L113" i="8"/>
  <c r="K113" i="8"/>
  <c r="J113" i="8"/>
  <c r="I113" i="8"/>
  <c r="H113" i="8"/>
  <c r="G113" i="8"/>
  <c r="L112" i="8"/>
  <c r="K112" i="8"/>
  <c r="J112" i="8"/>
  <c r="I112" i="8"/>
  <c r="H112" i="8"/>
  <c r="G112" i="8"/>
  <c r="L111" i="8"/>
  <c r="K111" i="8"/>
  <c r="J111" i="8"/>
  <c r="I111" i="8"/>
  <c r="H111" i="8"/>
  <c r="G111" i="8"/>
  <c r="L110" i="8"/>
  <c r="K110" i="8"/>
  <c r="J110" i="8"/>
  <c r="I110" i="8"/>
  <c r="H110" i="8"/>
  <c r="G110" i="8"/>
  <c r="L109" i="8"/>
  <c r="K109" i="8"/>
  <c r="J109" i="8"/>
  <c r="I109" i="8"/>
  <c r="H109" i="8"/>
  <c r="G109" i="8"/>
  <c r="L108" i="8"/>
  <c r="K108" i="8"/>
  <c r="J108" i="8"/>
  <c r="I108" i="8"/>
  <c r="H108" i="8"/>
  <c r="G108" i="8"/>
  <c r="L107" i="8"/>
  <c r="K107" i="8"/>
  <c r="J107" i="8"/>
  <c r="I107" i="8"/>
  <c r="H107" i="8"/>
  <c r="G107" i="8"/>
  <c r="L106" i="8"/>
  <c r="K106" i="8"/>
  <c r="J106" i="8"/>
  <c r="I106" i="8"/>
  <c r="H106" i="8"/>
  <c r="G106" i="8"/>
  <c r="L105" i="8"/>
  <c r="K105" i="8"/>
  <c r="J105" i="8"/>
  <c r="I105" i="8"/>
  <c r="H105" i="8"/>
  <c r="G105" i="8"/>
  <c r="L103" i="8"/>
  <c r="K103" i="8"/>
  <c r="J103" i="8"/>
  <c r="I103" i="8"/>
  <c r="H103" i="8"/>
  <c r="G103" i="8"/>
  <c r="L102" i="8"/>
  <c r="K102" i="8"/>
  <c r="J102" i="8"/>
  <c r="I102" i="8"/>
  <c r="H102" i="8"/>
  <c r="G102" i="8"/>
  <c r="L101" i="8"/>
  <c r="K101" i="8"/>
  <c r="J101" i="8"/>
  <c r="I101" i="8"/>
  <c r="H101" i="8"/>
  <c r="G101" i="8"/>
  <c r="L100" i="8"/>
  <c r="K100" i="8"/>
  <c r="J100" i="8"/>
  <c r="I100" i="8"/>
  <c r="H100" i="8"/>
  <c r="G100" i="8"/>
  <c r="L99" i="8"/>
  <c r="K99" i="8"/>
  <c r="J99" i="8"/>
  <c r="I99" i="8"/>
  <c r="H99" i="8"/>
  <c r="G99" i="8"/>
  <c r="L98" i="8"/>
  <c r="K98" i="8"/>
  <c r="J98" i="8"/>
  <c r="I98" i="8"/>
  <c r="H98" i="8"/>
  <c r="G98" i="8"/>
  <c r="L97" i="8"/>
  <c r="K97" i="8"/>
  <c r="J97" i="8"/>
  <c r="I97" i="8"/>
  <c r="H97" i="8"/>
  <c r="G97" i="8"/>
  <c r="L96" i="8"/>
  <c r="K96" i="8"/>
  <c r="J96" i="8"/>
  <c r="I96" i="8"/>
  <c r="H96" i="8"/>
  <c r="G96" i="8"/>
  <c r="L95" i="8"/>
  <c r="K95" i="8"/>
  <c r="J95" i="8"/>
  <c r="I95" i="8"/>
  <c r="H95" i="8"/>
  <c r="G95" i="8"/>
  <c r="L94" i="8"/>
  <c r="K94" i="8"/>
  <c r="J94" i="8"/>
  <c r="I94" i="8"/>
  <c r="H94" i="8"/>
  <c r="G94" i="8"/>
  <c r="L93" i="8"/>
  <c r="K93" i="8"/>
  <c r="J93" i="8"/>
  <c r="I93" i="8"/>
  <c r="H93" i="8"/>
  <c r="G93" i="8"/>
  <c r="L92" i="8"/>
  <c r="K92" i="8"/>
  <c r="J92" i="8"/>
  <c r="I92" i="8"/>
  <c r="H92" i="8"/>
  <c r="G92" i="8"/>
  <c r="L91" i="8"/>
  <c r="K91" i="8"/>
  <c r="J91" i="8"/>
  <c r="I91" i="8"/>
  <c r="H91" i="8"/>
  <c r="G91" i="8"/>
  <c r="L90" i="8"/>
  <c r="K90" i="8"/>
  <c r="J90" i="8"/>
  <c r="I90" i="8"/>
  <c r="H90" i="8"/>
  <c r="G90" i="8"/>
  <c r="L89" i="8"/>
  <c r="K89" i="8"/>
  <c r="J89" i="8"/>
  <c r="I89" i="8"/>
  <c r="H89" i="8"/>
  <c r="G89" i="8"/>
  <c r="L88" i="8"/>
  <c r="K88" i="8"/>
  <c r="J88" i="8"/>
  <c r="I88" i="8"/>
  <c r="H88" i="8"/>
  <c r="G88" i="8"/>
  <c r="L87" i="8"/>
  <c r="K87" i="8"/>
  <c r="J87" i="8"/>
  <c r="I87" i="8"/>
  <c r="H87" i="8"/>
  <c r="G87" i="8"/>
  <c r="L86" i="8"/>
  <c r="K86" i="8"/>
  <c r="J86" i="8"/>
  <c r="I86" i="8"/>
  <c r="H86" i="8"/>
  <c r="G86" i="8"/>
  <c r="L85" i="8"/>
  <c r="K85" i="8"/>
  <c r="J85" i="8"/>
  <c r="I85" i="8"/>
  <c r="H85" i="8"/>
  <c r="G85" i="8"/>
  <c r="L84" i="8"/>
  <c r="K84" i="8"/>
  <c r="J84" i="8"/>
  <c r="I84" i="8"/>
  <c r="H84" i="8"/>
  <c r="G84" i="8"/>
  <c r="L82" i="8"/>
  <c r="K82" i="8"/>
  <c r="J82" i="8"/>
  <c r="I82" i="8"/>
  <c r="H82" i="8"/>
  <c r="G82" i="8"/>
  <c r="L80" i="8"/>
  <c r="K80" i="8"/>
  <c r="J80" i="8"/>
  <c r="I80" i="8"/>
  <c r="H80" i="8"/>
  <c r="G80" i="8"/>
  <c r="L79" i="8"/>
  <c r="K79" i="8"/>
  <c r="J79" i="8"/>
  <c r="I79" i="8"/>
  <c r="H79" i="8"/>
  <c r="G79" i="8"/>
  <c r="L78" i="8"/>
  <c r="K78" i="8"/>
  <c r="J78" i="8"/>
  <c r="I78" i="8"/>
  <c r="H78" i="8"/>
  <c r="G78" i="8"/>
  <c r="L77" i="8"/>
  <c r="K77" i="8"/>
  <c r="J77" i="8"/>
  <c r="I77" i="8"/>
  <c r="H77" i="8"/>
  <c r="G77" i="8"/>
  <c r="L76" i="8"/>
  <c r="K76" i="8"/>
  <c r="J76" i="8"/>
  <c r="I76" i="8"/>
  <c r="H76" i="8"/>
  <c r="G76" i="8"/>
  <c r="L75" i="8"/>
  <c r="K75" i="8"/>
  <c r="J75" i="8"/>
  <c r="I75" i="8"/>
  <c r="H75" i="8"/>
  <c r="G75" i="8"/>
  <c r="L74" i="8"/>
  <c r="K74" i="8"/>
  <c r="J74" i="8"/>
  <c r="I74" i="8"/>
  <c r="H74" i="8"/>
  <c r="G74" i="8"/>
  <c r="L72" i="8"/>
  <c r="K72" i="8"/>
  <c r="J72" i="8"/>
  <c r="I72" i="8"/>
  <c r="H72" i="8"/>
  <c r="G72" i="8"/>
  <c r="L71" i="8"/>
  <c r="K71" i="8"/>
  <c r="J71" i="8"/>
  <c r="I71" i="8"/>
  <c r="H71" i="8"/>
  <c r="G71" i="8"/>
  <c r="L70" i="8"/>
  <c r="K70" i="8"/>
  <c r="J70" i="8"/>
  <c r="I70" i="8"/>
  <c r="H70" i="8"/>
  <c r="G70" i="8"/>
  <c r="L69" i="8"/>
  <c r="K69" i="8"/>
  <c r="J69" i="8"/>
  <c r="I69" i="8"/>
  <c r="H69" i="8"/>
  <c r="G69" i="8"/>
  <c r="L68" i="8"/>
  <c r="K68" i="8"/>
  <c r="J68" i="8"/>
  <c r="I68" i="8"/>
  <c r="H68" i="8"/>
  <c r="G68" i="8"/>
  <c r="L67" i="8"/>
  <c r="K67" i="8"/>
  <c r="J67" i="8"/>
  <c r="I67" i="8"/>
  <c r="H67" i="8"/>
  <c r="G67" i="8"/>
  <c r="L66" i="8"/>
  <c r="K66" i="8"/>
  <c r="J66" i="8"/>
  <c r="I66" i="8"/>
  <c r="H66" i="8"/>
  <c r="G66" i="8"/>
  <c r="L65" i="8"/>
  <c r="K65" i="8"/>
  <c r="J65" i="8"/>
  <c r="I65" i="8"/>
  <c r="H65" i="8"/>
  <c r="G65" i="8"/>
  <c r="L64" i="8"/>
  <c r="K64" i="8"/>
  <c r="J64" i="8"/>
  <c r="I64" i="8"/>
  <c r="H64" i="8"/>
  <c r="G64" i="8"/>
  <c r="L63" i="8"/>
  <c r="K63" i="8"/>
  <c r="J63" i="8"/>
  <c r="I63" i="8"/>
  <c r="H63" i="8"/>
  <c r="G63" i="8"/>
  <c r="L62" i="8"/>
  <c r="K62" i="8"/>
  <c r="J62" i="8"/>
  <c r="I62" i="8"/>
  <c r="H62" i="8"/>
  <c r="G62" i="8"/>
  <c r="L61" i="8"/>
  <c r="K61" i="8"/>
  <c r="J61" i="8"/>
  <c r="I61" i="8"/>
  <c r="H61" i="8"/>
  <c r="G61" i="8"/>
  <c r="L60" i="8"/>
  <c r="K60" i="8"/>
  <c r="J60" i="8"/>
  <c r="I60" i="8"/>
  <c r="H60" i="8"/>
  <c r="G60" i="8"/>
  <c r="L59" i="8"/>
  <c r="K59" i="8"/>
  <c r="J59" i="8"/>
  <c r="I59" i="8"/>
  <c r="H59" i="8"/>
  <c r="G59" i="8"/>
  <c r="L58" i="8"/>
  <c r="K58" i="8"/>
  <c r="J58" i="8"/>
  <c r="I58" i="8"/>
  <c r="H58" i="8"/>
  <c r="G58" i="8"/>
  <c r="L57" i="8"/>
  <c r="K57" i="8"/>
  <c r="J57" i="8"/>
  <c r="I57" i="8"/>
  <c r="H57" i="8"/>
  <c r="G57" i="8"/>
  <c r="L56" i="8"/>
  <c r="K56" i="8"/>
  <c r="J56" i="8"/>
  <c r="I56" i="8"/>
  <c r="H56" i="8"/>
  <c r="G56" i="8"/>
  <c r="L55" i="8"/>
  <c r="K55" i="8"/>
  <c r="J55" i="8"/>
  <c r="I55" i="8"/>
  <c r="H55" i="8"/>
  <c r="G55" i="8"/>
  <c r="L54" i="8"/>
  <c r="K54" i="8"/>
  <c r="J54" i="8"/>
  <c r="I54" i="8"/>
  <c r="H54" i="8"/>
  <c r="G54" i="8"/>
  <c r="L52" i="8"/>
  <c r="K52" i="8"/>
  <c r="J52" i="8"/>
  <c r="I52" i="8"/>
  <c r="H52" i="8"/>
  <c r="G52" i="8"/>
  <c r="L51" i="8"/>
  <c r="K51" i="8"/>
  <c r="J51" i="8"/>
  <c r="I51" i="8"/>
  <c r="H51" i="8"/>
  <c r="G51" i="8"/>
  <c r="L50" i="8"/>
  <c r="K50" i="8"/>
  <c r="J50" i="8"/>
  <c r="I50" i="8"/>
  <c r="H50" i="8"/>
  <c r="G50" i="8"/>
  <c r="L49" i="8"/>
  <c r="K49" i="8"/>
  <c r="J49" i="8"/>
  <c r="I49" i="8"/>
  <c r="H49" i="8"/>
  <c r="G49" i="8"/>
  <c r="L48" i="8"/>
  <c r="K48" i="8"/>
  <c r="J48" i="8"/>
  <c r="I48" i="8"/>
  <c r="H48" i="8"/>
  <c r="G48" i="8"/>
  <c r="L47" i="8"/>
  <c r="K47" i="8"/>
  <c r="J47" i="8"/>
  <c r="I47" i="8"/>
  <c r="H47" i="8"/>
  <c r="G47" i="8"/>
  <c r="L46" i="8"/>
  <c r="K46" i="8"/>
  <c r="J46" i="8"/>
  <c r="I46" i="8"/>
  <c r="H46" i="8"/>
  <c r="G46" i="8"/>
  <c r="L45" i="8"/>
  <c r="K45" i="8"/>
  <c r="J45" i="8"/>
  <c r="I45" i="8"/>
  <c r="H45" i="8"/>
  <c r="G45" i="8"/>
  <c r="L44" i="8"/>
  <c r="K44" i="8"/>
  <c r="J44" i="8"/>
  <c r="I44" i="8"/>
  <c r="H44" i="8"/>
  <c r="G44" i="8"/>
  <c r="L43" i="8"/>
  <c r="K43" i="8"/>
  <c r="J43" i="8"/>
  <c r="I43" i="8"/>
  <c r="H43" i="8"/>
  <c r="G43" i="8"/>
  <c r="L42" i="8"/>
  <c r="K42" i="8"/>
  <c r="J42" i="8"/>
  <c r="I42" i="8"/>
  <c r="H42" i="8"/>
  <c r="G42" i="8"/>
  <c r="L41" i="8"/>
  <c r="K41" i="8"/>
  <c r="J41" i="8"/>
  <c r="I41" i="8"/>
  <c r="H41" i="8"/>
  <c r="G41" i="8"/>
  <c r="L40" i="8"/>
  <c r="K40" i="8"/>
  <c r="J40" i="8"/>
  <c r="I40" i="8"/>
  <c r="H40" i="8"/>
  <c r="G40" i="8"/>
  <c r="L39" i="8"/>
  <c r="K39" i="8"/>
  <c r="J39" i="8"/>
  <c r="I39" i="8"/>
  <c r="H39" i="8"/>
  <c r="G39" i="8"/>
  <c r="L38" i="8"/>
  <c r="K38" i="8"/>
  <c r="J38" i="8"/>
  <c r="I38" i="8"/>
  <c r="H38" i="8"/>
  <c r="G38" i="8"/>
  <c r="L37" i="8"/>
  <c r="K37" i="8"/>
  <c r="J37" i="8"/>
  <c r="I37" i="8"/>
  <c r="H37" i="8"/>
  <c r="G37" i="8"/>
  <c r="L36" i="8"/>
  <c r="K36" i="8"/>
  <c r="J36" i="8"/>
  <c r="I36" i="8"/>
  <c r="H36" i="8"/>
  <c r="G36" i="8"/>
  <c r="L35" i="8"/>
  <c r="K35" i="8"/>
  <c r="J35" i="8"/>
  <c r="I35" i="8"/>
  <c r="H35" i="8"/>
  <c r="G35" i="8"/>
  <c r="L34" i="8"/>
  <c r="K34" i="8"/>
  <c r="J34" i="8"/>
  <c r="I34" i="8"/>
  <c r="H34" i="8"/>
  <c r="G34" i="8"/>
  <c r="L33" i="8"/>
  <c r="K33" i="8"/>
  <c r="J33" i="8"/>
  <c r="I33" i="8"/>
  <c r="H33" i="8"/>
  <c r="G33" i="8"/>
  <c r="L32" i="8"/>
  <c r="K32" i="8"/>
  <c r="J32" i="8"/>
  <c r="I32" i="8"/>
  <c r="H32" i="8"/>
  <c r="G32" i="8"/>
  <c r="L31" i="8"/>
  <c r="K31" i="8"/>
  <c r="J31" i="8"/>
  <c r="I31" i="8"/>
  <c r="H31" i="8"/>
  <c r="G31" i="8"/>
  <c r="L29" i="8"/>
  <c r="K29" i="8"/>
  <c r="J29" i="8"/>
  <c r="I29" i="8"/>
  <c r="H29" i="8"/>
  <c r="G29" i="8"/>
  <c r="L28" i="8"/>
  <c r="K28" i="8"/>
  <c r="J28" i="8"/>
  <c r="I28" i="8"/>
  <c r="H28" i="8"/>
  <c r="G28" i="8"/>
  <c r="L27" i="8"/>
  <c r="K27" i="8"/>
  <c r="J27" i="8"/>
  <c r="I27" i="8"/>
  <c r="H27" i="8"/>
  <c r="G27" i="8"/>
  <c r="L26" i="8"/>
  <c r="K26" i="8"/>
  <c r="J26" i="8"/>
  <c r="I26" i="8"/>
  <c r="H26" i="8"/>
  <c r="G26" i="8"/>
  <c r="L25" i="8"/>
  <c r="K25" i="8"/>
  <c r="J25" i="8"/>
  <c r="I25" i="8"/>
  <c r="H25" i="8"/>
  <c r="G25" i="8"/>
  <c r="L24" i="8"/>
  <c r="K24" i="8"/>
  <c r="J24" i="8"/>
  <c r="I24" i="8"/>
  <c r="H24" i="8"/>
  <c r="G24" i="8"/>
  <c r="L23" i="8"/>
  <c r="K23" i="8"/>
  <c r="J23" i="8"/>
  <c r="I23" i="8"/>
  <c r="H23" i="8"/>
  <c r="G23" i="8"/>
  <c r="L22" i="8"/>
  <c r="K22" i="8"/>
  <c r="J22" i="8"/>
  <c r="I22" i="8"/>
  <c r="H22" i="8"/>
  <c r="G22" i="8"/>
  <c r="L21" i="8"/>
  <c r="K21" i="8"/>
  <c r="J21" i="8"/>
  <c r="I21" i="8"/>
  <c r="H21" i="8"/>
  <c r="G21" i="8"/>
  <c r="L20" i="8"/>
  <c r="K20" i="8"/>
  <c r="J20" i="8"/>
  <c r="I20" i="8"/>
  <c r="H20" i="8"/>
  <c r="G20" i="8"/>
  <c r="L19" i="8"/>
  <c r="K19" i="8"/>
  <c r="J19" i="8"/>
  <c r="I19" i="8"/>
  <c r="H19" i="8"/>
  <c r="G19" i="8"/>
  <c r="L18" i="8"/>
  <c r="K18" i="8"/>
  <c r="J18" i="8"/>
  <c r="I18" i="8"/>
  <c r="H18" i="8"/>
  <c r="G18" i="8"/>
  <c r="L17" i="8"/>
  <c r="K17" i="8"/>
  <c r="J17" i="8"/>
  <c r="I17" i="8"/>
  <c r="H17" i="8"/>
  <c r="G17" i="8"/>
  <c r="L16" i="8"/>
  <c r="K16" i="8"/>
  <c r="J16" i="8"/>
  <c r="I16" i="8"/>
  <c r="H16" i="8"/>
  <c r="G16" i="8"/>
  <c r="L15" i="8"/>
  <c r="K15" i="8"/>
  <c r="J15" i="8"/>
  <c r="I15" i="8"/>
  <c r="H15" i="8"/>
  <c r="G15" i="8"/>
  <c r="L14" i="8"/>
  <c r="K14" i="8"/>
  <c r="J14" i="8"/>
  <c r="I14" i="8"/>
  <c r="H14" i="8"/>
  <c r="G14" i="8"/>
  <c r="L13" i="8"/>
  <c r="K13" i="8"/>
  <c r="J13" i="8"/>
  <c r="I13" i="8"/>
  <c r="H13" i="8"/>
  <c r="G13" i="8"/>
  <c r="L12" i="8"/>
  <c r="K12" i="8"/>
  <c r="J12" i="8"/>
  <c r="I12" i="8"/>
  <c r="H12" i="8"/>
  <c r="G12" i="8"/>
  <c r="L11" i="8"/>
  <c r="K11" i="8"/>
  <c r="J11" i="8"/>
  <c r="I11" i="8"/>
  <c r="H11" i="8"/>
  <c r="G11" i="8"/>
  <c r="L10" i="8"/>
  <c r="K10" i="8"/>
  <c r="J10" i="8"/>
  <c r="I10" i="8"/>
  <c r="H10" i="8"/>
  <c r="G10" i="8"/>
  <c r="L9" i="8"/>
  <c r="K9" i="8"/>
  <c r="J9" i="8"/>
  <c r="I9" i="8"/>
  <c r="H9" i="8"/>
  <c r="G9" i="8"/>
  <c r="L8" i="8"/>
  <c r="K8" i="8"/>
  <c r="J8" i="8"/>
  <c r="I8" i="8"/>
  <c r="H8" i="8"/>
  <c r="G8" i="8"/>
  <c r="L7" i="8"/>
  <c r="K7" i="8"/>
  <c r="J7" i="8"/>
  <c r="I7" i="8"/>
  <c r="H7" i="8"/>
  <c r="G7" i="8"/>
  <c r="L5" i="8"/>
  <c r="K5" i="8"/>
  <c r="J5" i="8"/>
  <c r="I5" i="8"/>
  <c r="H5" i="8"/>
  <c r="G5" i="8"/>
  <c r="I81" i="2"/>
  <c r="H81" i="2"/>
  <c r="G81" i="2"/>
  <c r="F81" i="2"/>
  <c r="E81" i="2"/>
  <c r="D81" i="2"/>
  <c r="D63" i="2" s="1"/>
  <c r="I70" i="2"/>
  <c r="H70" i="2"/>
  <c r="H63" i="2" s="1"/>
  <c r="G70" i="2"/>
  <c r="F70" i="2"/>
  <c r="E70" i="2"/>
  <c r="D70" i="2"/>
  <c r="I64" i="2"/>
  <c r="H64" i="2"/>
  <c r="G64" i="2"/>
  <c r="G63" i="2" s="1"/>
  <c r="F64" i="2"/>
  <c r="F63" i="2" s="1"/>
  <c r="E64" i="2"/>
  <c r="D64" i="2"/>
  <c r="I56" i="2"/>
  <c r="H56" i="2"/>
  <c r="G56" i="2"/>
  <c r="F56" i="2"/>
  <c r="E56" i="2"/>
  <c r="D56" i="2"/>
  <c r="I53" i="2"/>
  <c r="H53" i="2"/>
  <c r="G53" i="2"/>
  <c r="F53" i="2"/>
  <c r="E53" i="2"/>
  <c r="D53" i="2"/>
  <c r="I48" i="2"/>
  <c r="H48" i="2"/>
  <c r="G48" i="2"/>
  <c r="F48" i="2"/>
  <c r="E48" i="2"/>
  <c r="D48" i="2"/>
  <c r="I43" i="2"/>
  <c r="H43" i="2"/>
  <c r="G43" i="2"/>
  <c r="F43" i="2"/>
  <c r="E43" i="2"/>
  <c r="D43" i="2"/>
  <c r="I39" i="2"/>
  <c r="H39" i="2"/>
  <c r="G39" i="2"/>
  <c r="F39" i="2"/>
  <c r="E39" i="2"/>
  <c r="D39" i="2"/>
  <c r="I34" i="2"/>
  <c r="H34" i="2"/>
  <c r="G34" i="2"/>
  <c r="F34" i="2"/>
  <c r="E34" i="2"/>
  <c r="D34" i="2"/>
  <c r="I30" i="2"/>
  <c r="H30" i="2"/>
  <c r="G30" i="2"/>
  <c r="F30" i="2"/>
  <c r="E30" i="2"/>
  <c r="D30" i="2"/>
  <c r="I27" i="2"/>
  <c r="H27" i="2"/>
  <c r="G27" i="2"/>
  <c r="F27" i="2"/>
  <c r="E27" i="2"/>
  <c r="D27" i="2"/>
  <c r="I22" i="2"/>
  <c r="H22" i="2"/>
  <c r="G22" i="2"/>
  <c r="F22" i="2"/>
  <c r="E22" i="2"/>
  <c r="D22" i="2"/>
  <c r="I18" i="2"/>
  <c r="H18" i="2"/>
  <c r="G18" i="2"/>
  <c r="F18" i="2"/>
  <c r="E18" i="2"/>
  <c r="D18" i="2"/>
  <c r="I12" i="2"/>
  <c r="H12" i="2"/>
  <c r="G12" i="2"/>
  <c r="F12" i="2"/>
  <c r="E12" i="2"/>
  <c r="D12" i="2"/>
  <c r="I9" i="2"/>
  <c r="H9" i="2"/>
  <c r="G9" i="2"/>
  <c r="F9" i="2"/>
  <c r="E9" i="2"/>
  <c r="D9" i="2"/>
  <c r="I4" i="2"/>
  <c r="H4" i="2"/>
  <c r="G4" i="2"/>
  <c r="F4" i="2"/>
  <c r="F3" i="2" s="1"/>
  <c r="E4" i="2"/>
  <c r="E3" i="2" s="1"/>
  <c r="D4" i="2"/>
  <c r="L280" i="8" l="1"/>
  <c r="G498" i="8"/>
  <c r="L488" i="8"/>
  <c r="K839" i="8"/>
  <c r="K838" i="8" s="1"/>
  <c r="G1015" i="8"/>
  <c r="L839" i="8"/>
  <c r="L838" i="8" s="1"/>
  <c r="G839" i="8"/>
  <c r="G838" i="8" s="1"/>
  <c r="K477" i="8"/>
  <c r="H782" i="8"/>
  <c r="I480" i="8"/>
  <c r="J30" i="8"/>
  <c r="L83" i="8"/>
  <c r="J498" i="8"/>
  <c r="K732" i="8"/>
  <c r="I839" i="8"/>
  <c r="I838" i="8" s="1"/>
  <c r="L782" i="8"/>
  <c r="I539" i="8"/>
  <c r="I553" i="8"/>
  <c r="I560" i="8"/>
  <c r="G571" i="8"/>
  <c r="I595" i="8"/>
  <c r="K30" i="8"/>
  <c r="I272" i="8"/>
  <c r="L747" i="8"/>
  <c r="I902" i="8"/>
  <c r="G791" i="8"/>
  <c r="L945" i="8"/>
  <c r="H962" i="8"/>
  <c r="H961" i="8" s="1"/>
  <c r="L969" i="8"/>
  <c r="G595" i="8"/>
  <c r="H653" i="8"/>
  <c r="H982" i="8"/>
  <c r="H1004" i="8"/>
  <c r="H1010" i="8"/>
  <c r="J1010" i="8"/>
  <c r="I1004" i="8"/>
  <c r="L234" i="8"/>
  <c r="K284" i="8"/>
  <c r="I391" i="8"/>
  <c r="K391" i="8"/>
  <c r="I400" i="8"/>
  <c r="I477" i="8"/>
  <c r="H657" i="8"/>
  <c r="L705" i="8"/>
  <c r="I757" i="8"/>
  <c r="K757" i="8"/>
  <c r="G757" i="8"/>
  <c r="J982" i="8"/>
  <c r="L1015" i="8"/>
  <c r="I73" i="8"/>
  <c r="G140" i="8"/>
  <c r="G152" i="8"/>
  <c r="G230" i="8"/>
  <c r="I230" i="8"/>
  <c r="L400" i="8"/>
  <c r="K488" i="8"/>
  <c r="I535" i="8"/>
  <c r="L786" i="8"/>
  <c r="G969" i="8"/>
  <c r="K977" i="8"/>
  <c r="K1004" i="8"/>
  <c r="H140" i="8"/>
  <c r="H230" i="8"/>
  <c r="J234" i="8"/>
  <c r="G196" i="8"/>
  <c r="G272" i="8"/>
  <c r="H473" i="8"/>
  <c r="H30" i="8"/>
  <c r="L187" i="8"/>
  <c r="K234" i="8"/>
  <c r="H293" i="8"/>
  <c r="J410" i="8"/>
  <c r="H410" i="8"/>
  <c r="L504" i="8"/>
  <c r="G539" i="8"/>
  <c r="J595" i="8"/>
  <c r="H705" i="8"/>
  <c r="H757" i="8"/>
  <c r="G874" i="8"/>
  <c r="L962" i="8"/>
  <c r="J962" i="8"/>
  <c r="H969" i="8"/>
  <c r="L732" i="8"/>
  <c r="L757" i="8"/>
  <c r="G675" i="8"/>
  <c r="I732" i="8"/>
  <c r="J847" i="8"/>
  <c r="L847" i="8"/>
  <c r="L874" i="8"/>
  <c r="K945" i="8"/>
  <c r="K999" i="8"/>
  <c r="G999" i="8"/>
  <c r="I1015" i="8"/>
  <c r="K847" i="8"/>
  <c r="K894" i="8"/>
  <c r="G894" i="8"/>
  <c r="I894" i="8"/>
  <c r="H902" i="8"/>
  <c r="L924" i="8"/>
  <c r="J924" i="8"/>
  <c r="L993" i="8"/>
  <c r="L999" i="8"/>
  <c r="J6" i="8"/>
  <c r="H165" i="8"/>
  <c r="L272" i="8"/>
  <c r="H210" i="8"/>
  <c r="H205" i="8" s="1"/>
  <c r="K276" i="8"/>
  <c r="L391" i="8"/>
  <c r="G104" i="8"/>
  <c r="G136" i="8"/>
  <c r="G127" i="8" s="1"/>
  <c r="I196" i="8"/>
  <c r="L241" i="8"/>
  <c r="H241" i="8"/>
  <c r="J272" i="8"/>
  <c r="G284" i="8"/>
  <c r="G309" i="8"/>
  <c r="K328" i="8"/>
  <c r="K466" i="8"/>
  <c r="K473" i="8"/>
  <c r="J535" i="8"/>
  <c r="L539" i="8"/>
  <c r="I657" i="8"/>
  <c r="L791" i="8"/>
  <c r="H825" i="8"/>
  <c r="L825" i="8"/>
  <c r="L887" i="8"/>
  <c r="G914" i="8"/>
  <c r="G977" i="8"/>
  <c r="I988" i="8"/>
  <c r="K988" i="8"/>
  <c r="J276" i="8"/>
  <c r="L136" i="8"/>
  <c r="J230" i="8"/>
  <c r="J53" i="8"/>
  <c r="J174" i="8"/>
  <c r="J187" i="8"/>
  <c r="J210" i="8"/>
  <c r="G241" i="8"/>
  <c r="I241" i="8"/>
  <c r="H302" i="8"/>
  <c r="L328" i="8"/>
  <c r="J422" i="8"/>
  <c r="H498" i="8"/>
  <c r="G535" i="8"/>
  <c r="H637" i="8"/>
  <c r="L675" i="8"/>
  <c r="K726" i="8"/>
  <c r="I782" i="8"/>
  <c r="I825" i="8"/>
  <c r="K825" i="8"/>
  <c r="G825" i="8"/>
  <c r="K883" i="8"/>
  <c r="H977" i="8"/>
  <c r="I140" i="8"/>
  <c r="K230" i="8"/>
  <c r="K360" i="8"/>
  <c r="I384" i="8"/>
  <c r="H53" i="8"/>
  <c r="H196" i="8"/>
  <c r="H341" i="8"/>
  <c r="L360" i="8"/>
  <c r="G30" i="8"/>
  <c r="I30" i="8"/>
  <c r="K53" i="8"/>
  <c r="I53" i="8"/>
  <c r="H73" i="8"/>
  <c r="K174" i="8"/>
  <c r="G298" i="8"/>
  <c r="I302" i="8"/>
  <c r="I410" i="8"/>
  <c r="G410" i="8"/>
  <c r="G446" i="8"/>
  <c r="G466" i="8"/>
  <c r="K504" i="8"/>
  <c r="I604" i="8"/>
  <c r="I619" i="8"/>
  <c r="G619" i="8"/>
  <c r="K649" i="8"/>
  <c r="L725" i="8"/>
  <c r="J782" i="8"/>
  <c r="G786" i="8"/>
  <c r="L883" i="8"/>
  <c r="K962" i="8"/>
  <c r="G962" i="8"/>
  <c r="I1020" i="8"/>
  <c r="I818" i="8"/>
  <c r="G818" i="8"/>
  <c r="G38" i="2"/>
  <c r="D3" i="2"/>
  <c r="H38" i="2"/>
  <c r="F38" i="2"/>
  <c r="F2" i="2" s="1"/>
  <c r="E38" i="2"/>
  <c r="E2" i="2" s="1"/>
  <c r="E63" i="2"/>
  <c r="I63" i="2"/>
  <c r="K16" i="9"/>
  <c r="K24" i="9"/>
  <c r="G24" i="9"/>
  <c r="K47" i="9"/>
  <c r="G47" i="9"/>
  <c r="I47" i="9"/>
  <c r="H56" i="9"/>
  <c r="H55" i="9" s="1"/>
  <c r="G4" i="9"/>
  <c r="I4" i="9"/>
  <c r="L42" i="9"/>
  <c r="H117" i="9"/>
  <c r="H116" i="9" s="1"/>
  <c r="J117" i="9"/>
  <c r="J116" i="9" s="1"/>
  <c r="K65" i="9"/>
  <c r="K55" i="9" s="1"/>
  <c r="L77" i="9"/>
  <c r="H77" i="9"/>
  <c r="H85" i="9"/>
  <c r="J85" i="9"/>
  <c r="K111" i="9"/>
  <c r="J131" i="9"/>
  <c r="L4" i="9"/>
  <c r="J16" i="9"/>
  <c r="H24" i="9"/>
  <c r="H47" i="9"/>
  <c r="G56" i="9"/>
  <c r="K56" i="9"/>
  <c r="J108" i="9"/>
  <c r="J4" i="9"/>
  <c r="J73" i="9"/>
  <c r="I97" i="9"/>
  <c r="K97" i="9"/>
  <c r="K84" i="9" s="1"/>
  <c r="K108" i="9"/>
  <c r="H4" i="9"/>
  <c r="K73" i="9"/>
  <c r="G77" i="9"/>
  <c r="L108" i="9"/>
  <c r="L165" i="8"/>
  <c r="K637" i="8"/>
  <c r="L804" i="8"/>
  <c r="G384" i="8"/>
  <c r="J196" i="8"/>
  <c r="I341" i="8"/>
  <c r="J480" i="8"/>
  <c r="K498" i="8"/>
  <c r="I543" i="8"/>
  <c r="L653" i="8"/>
  <c r="I705" i="8"/>
  <c r="K782" i="8"/>
  <c r="H83" i="8"/>
  <c r="G73" i="8"/>
  <c r="K104" i="8"/>
  <c r="J136" i="8"/>
  <c r="L152" i="8"/>
  <c r="K165" i="8"/>
  <c r="I165" i="8"/>
  <c r="H187" i="8"/>
  <c r="K241" i="8"/>
  <c r="K272" i="8"/>
  <c r="G276" i="8"/>
  <c r="I276" i="8"/>
  <c r="I284" i="8"/>
  <c r="G293" i="8"/>
  <c r="K293" i="8"/>
  <c r="K302" i="8"/>
  <c r="G302" i="8"/>
  <c r="K437" i="8"/>
  <c r="J466" i="8"/>
  <c r="H466" i="8"/>
  <c r="L477" i="8"/>
  <c r="I513" i="8"/>
  <c r="L535" i="8"/>
  <c r="J543" i="8"/>
  <c r="H553" i="8"/>
  <c r="K560" i="8"/>
  <c r="G586" i="8"/>
  <c r="L595" i="8"/>
  <c r="K604" i="8"/>
  <c r="G657" i="8"/>
  <c r="K657" i="8"/>
  <c r="J727" i="8"/>
  <c r="J747" i="8"/>
  <c r="K791" i="8"/>
  <c r="I791" i="8"/>
  <c r="K804" i="8"/>
  <c r="I804" i="8"/>
  <c r="I874" i="8"/>
  <c r="G883" i="8"/>
  <c r="J887" i="8"/>
  <c r="L914" i="8"/>
  <c r="H914" i="8"/>
  <c r="J914" i="8"/>
  <c r="J911" i="8" s="1"/>
  <c r="H993" i="8"/>
  <c r="H1015" i="8"/>
  <c r="H839" i="8"/>
  <c r="H838" i="8" s="1"/>
  <c r="I847" i="8"/>
  <c r="H878" i="8"/>
  <c r="H883" i="8"/>
  <c r="K887" i="8"/>
  <c r="I887" i="8"/>
  <c r="G924" i="8"/>
  <c r="I924" i="8"/>
  <c r="G945" i="8"/>
  <c r="J977" i="8"/>
  <c r="L977" i="8"/>
  <c r="H988" i="8"/>
  <c r="J988" i="8"/>
  <c r="G993" i="8"/>
  <c r="H1020" i="8"/>
  <c r="J726" i="8"/>
  <c r="K874" i="8"/>
  <c r="I969" i="8"/>
  <c r="K969" i="8"/>
  <c r="L1004" i="8"/>
  <c r="J1004" i="8"/>
  <c r="G1020" i="8"/>
  <c r="K6" i="8"/>
  <c r="J384" i="8"/>
  <c r="J804" i="8"/>
  <c r="H894" i="8"/>
  <c r="J894" i="8"/>
  <c r="I993" i="8"/>
  <c r="I987" i="8" s="1"/>
  <c r="G1004" i="8"/>
  <c r="G1010" i="8"/>
  <c r="G1009" i="8" s="1"/>
  <c r="K1010" i="8"/>
  <c r="I786" i="8"/>
  <c r="H818" i="8"/>
  <c r="K878" i="8"/>
  <c r="G878" i="8"/>
  <c r="I878" i="8"/>
  <c r="H887" i="8"/>
  <c r="K982" i="8"/>
  <c r="G982" i="8"/>
  <c r="H999" i="8"/>
  <c r="H998" i="8" s="1"/>
  <c r="K1020" i="8"/>
  <c r="L104" i="8"/>
  <c r="L6" i="8"/>
  <c r="G649" i="8"/>
  <c r="L309" i="8"/>
  <c r="L341" i="8"/>
  <c r="I360" i="8"/>
  <c r="G422" i="8"/>
  <c r="I488" i="8"/>
  <c r="L498" i="8"/>
  <c r="I504" i="8"/>
  <c r="H649" i="8"/>
  <c r="H685" i="8"/>
  <c r="H725" i="8"/>
  <c r="J73" i="8"/>
  <c r="H104" i="8"/>
  <c r="L140" i="8"/>
  <c r="L196" i="8"/>
  <c r="L276" i="8"/>
  <c r="K298" i="8"/>
  <c r="K309" i="8"/>
  <c r="I309" i="8"/>
  <c r="G391" i="8"/>
  <c r="K400" i="8"/>
  <c r="J437" i="8"/>
  <c r="L437" i="8"/>
  <c r="H437" i="8"/>
  <c r="J446" i="8"/>
  <c r="H446" i="8"/>
  <c r="G477" i="8"/>
  <c r="H560" i="8"/>
  <c r="J560" i="8"/>
  <c r="L560" i="8"/>
  <c r="L571" i="8"/>
  <c r="J571" i="8"/>
  <c r="H586" i="8"/>
  <c r="H604" i="8"/>
  <c r="J604" i="8"/>
  <c r="L604" i="8"/>
  <c r="L619" i="8"/>
  <c r="J619" i="8"/>
  <c r="I649" i="8"/>
  <c r="J723" i="8"/>
  <c r="I725" i="8"/>
  <c r="H728" i="8"/>
  <c r="H804" i="8"/>
  <c r="G902" i="8"/>
  <c r="I914" i="8"/>
  <c r="K924" i="8"/>
  <c r="L982" i="8"/>
  <c r="I571" i="8"/>
  <c r="I586" i="8"/>
  <c r="L53" i="8"/>
  <c r="G83" i="8"/>
  <c r="J140" i="8"/>
  <c r="L174" i="8"/>
  <c r="J205" i="8"/>
  <c r="K341" i="8"/>
  <c r="H384" i="8"/>
  <c r="L480" i="8"/>
  <c r="G543" i="8"/>
  <c r="J586" i="8"/>
  <c r="K705" i="8"/>
  <c r="G747" i="8"/>
  <c r="K196" i="8"/>
  <c r="J298" i="8"/>
  <c r="J309" i="8"/>
  <c r="H6" i="8"/>
  <c r="L30" i="8"/>
  <c r="K73" i="8"/>
  <c r="J83" i="8"/>
  <c r="I104" i="8"/>
  <c r="H136" i="8"/>
  <c r="J152" i="8"/>
  <c r="G174" i="8"/>
  <c r="I174" i="8"/>
  <c r="L210" i="8"/>
  <c r="L205" i="8" s="1"/>
  <c r="L230" i="8"/>
  <c r="L225" i="8" s="1"/>
  <c r="H234" i="8"/>
  <c r="H298" i="8"/>
  <c r="K384" i="8"/>
  <c r="H391" i="8"/>
  <c r="J391" i="8"/>
  <c r="I422" i="8"/>
  <c r="H477" i="8"/>
  <c r="K480" i="8"/>
  <c r="G513" i="8"/>
  <c r="K513" i="8"/>
  <c r="H539" i="8"/>
  <c r="J539" i="8"/>
  <c r="L543" i="8"/>
  <c r="K653" i="8"/>
  <c r="J675" i="8"/>
  <c r="K723" i="8"/>
  <c r="K724" i="8"/>
  <c r="J725" i="8"/>
  <c r="I675" i="8"/>
  <c r="G280" i="8"/>
  <c r="I298" i="8"/>
  <c r="G341" i="8"/>
  <c r="L384" i="8"/>
  <c r="H480" i="8"/>
  <c r="I747" i="8"/>
  <c r="H152" i="8"/>
  <c r="H309" i="8"/>
  <c r="J341" i="8"/>
  <c r="L73" i="8"/>
  <c r="J104" i="8"/>
  <c r="I136" i="8"/>
  <c r="I127" i="8" s="1"/>
  <c r="K152" i="8"/>
  <c r="J165" i="8"/>
  <c r="H174" i="8"/>
  <c r="G187" i="8"/>
  <c r="K210" i="8"/>
  <c r="K205" i="8" s="1"/>
  <c r="H284" i="8"/>
  <c r="J284" i="8"/>
  <c r="L284" i="8"/>
  <c r="J302" i="8"/>
  <c r="I328" i="8"/>
  <c r="H422" i="8"/>
  <c r="I466" i="8"/>
  <c r="H513" i="8"/>
  <c r="K535" i="8"/>
  <c r="G553" i="8"/>
  <c r="K553" i="8"/>
  <c r="K595" i="8"/>
  <c r="K685" i="8"/>
  <c r="G685" i="8"/>
  <c r="L723" i="8"/>
  <c r="K725" i="8"/>
  <c r="I727" i="8"/>
  <c r="I38" i="2"/>
  <c r="G53" i="8"/>
  <c r="G234" i="8"/>
  <c r="G225" i="8" s="1"/>
  <c r="I234" i="8"/>
  <c r="H3" i="2"/>
  <c r="H2" i="2" s="1"/>
  <c r="I6" i="8"/>
  <c r="K136" i="8"/>
  <c r="I293" i="8"/>
  <c r="G6" i="8"/>
  <c r="D38" i="2"/>
  <c r="D2" i="2" s="1"/>
  <c r="K187" i="8"/>
  <c r="G3" i="2"/>
  <c r="G2" i="2" s="1"/>
  <c r="I83" i="8"/>
  <c r="K83" i="8"/>
  <c r="G165" i="8"/>
  <c r="I280" i="8"/>
  <c r="K280" i="8"/>
  <c r="K140" i="8"/>
  <c r="G210" i="8"/>
  <c r="G205" i="8" s="1"/>
  <c r="I210" i="8"/>
  <c r="I205" i="8" s="1"/>
  <c r="I187" i="8"/>
  <c r="I3" i="2"/>
  <c r="I2" i="2" s="1"/>
  <c r="I152" i="8"/>
  <c r="J241" i="8"/>
  <c r="I437" i="8"/>
  <c r="J791" i="8"/>
  <c r="J818" i="8"/>
  <c r="G726" i="8"/>
  <c r="G722" i="8" s="1"/>
  <c r="G715" i="8" s="1"/>
  <c r="L726" i="8"/>
  <c r="L818" i="8"/>
  <c r="H280" i="8"/>
  <c r="J280" i="8"/>
  <c r="L302" i="8"/>
  <c r="K410" i="8"/>
  <c r="I446" i="8"/>
  <c r="L466" i="8"/>
  <c r="J477" i="8"/>
  <c r="J513" i="8"/>
  <c r="L513" i="8"/>
  <c r="H535" i="8"/>
  <c r="J553" i="8"/>
  <c r="L553" i="8"/>
  <c r="K571" i="8"/>
  <c r="H595" i="8"/>
  <c r="K619" i="8"/>
  <c r="J649" i="8"/>
  <c r="J657" i="8"/>
  <c r="H675" i="8"/>
  <c r="J685" i="8"/>
  <c r="L685" i="8"/>
  <c r="H732" i="8"/>
  <c r="H747" i="8"/>
  <c r="H786" i="8"/>
  <c r="J878" i="8"/>
  <c r="L878" i="8"/>
  <c r="H945" i="8"/>
  <c r="J839" i="8"/>
  <c r="J838" i="8" s="1"/>
  <c r="G847" i="8"/>
  <c r="K914" i="8"/>
  <c r="J84" i="9"/>
  <c r="L298" i="8"/>
  <c r="G328" i="8"/>
  <c r="L410" i="8"/>
  <c r="G473" i="8"/>
  <c r="G488" i="8"/>
  <c r="K543" i="8"/>
  <c r="K586" i="8"/>
  <c r="G637" i="8"/>
  <c r="G653" i="8"/>
  <c r="H276" i="8"/>
  <c r="J293" i="8"/>
  <c r="L293" i="8"/>
  <c r="H328" i="8"/>
  <c r="J328" i="8"/>
  <c r="G400" i="8"/>
  <c r="K446" i="8"/>
  <c r="H488" i="8"/>
  <c r="J488" i="8"/>
  <c r="L586" i="8"/>
  <c r="L649" i="8"/>
  <c r="L657" i="8"/>
  <c r="G705" i="8"/>
  <c r="J732" i="8"/>
  <c r="J757" i="8"/>
  <c r="J786" i="8"/>
  <c r="H874" i="8"/>
  <c r="I883" i="8"/>
  <c r="J902" i="8"/>
  <c r="H272" i="8"/>
  <c r="G360" i="8"/>
  <c r="H400" i="8"/>
  <c r="J400" i="8"/>
  <c r="K422" i="8"/>
  <c r="G437" i="8"/>
  <c r="L446" i="8"/>
  <c r="I473" i="8"/>
  <c r="G504" i="8"/>
  <c r="K539" i="8"/>
  <c r="H571" i="8"/>
  <c r="H619" i="8"/>
  <c r="I637" i="8"/>
  <c r="I653" i="8"/>
  <c r="K675" i="8"/>
  <c r="I685" i="8"/>
  <c r="I726" i="8"/>
  <c r="K747" i="8"/>
  <c r="G782" i="8"/>
  <c r="H791" i="8"/>
  <c r="J825" i="8"/>
  <c r="G887" i="8"/>
  <c r="H360" i="8"/>
  <c r="J360" i="8"/>
  <c r="L422" i="8"/>
  <c r="J473" i="8"/>
  <c r="L473" i="8"/>
  <c r="G480" i="8"/>
  <c r="I498" i="8"/>
  <c r="H504" i="8"/>
  <c r="J504" i="8"/>
  <c r="H543" i="8"/>
  <c r="G560" i="8"/>
  <c r="G604" i="8"/>
  <c r="J637" i="8"/>
  <c r="L637" i="8"/>
  <c r="J653" i="8"/>
  <c r="H847" i="8"/>
  <c r="I962" i="8"/>
  <c r="I961" i="8" s="1"/>
  <c r="I982" i="8"/>
  <c r="G42" i="9"/>
  <c r="J55" i="9"/>
  <c r="I999" i="8"/>
  <c r="I24" i="9"/>
  <c r="G732" i="8"/>
  <c r="K818" i="8"/>
  <c r="J874" i="8"/>
  <c r="I977" i="8"/>
  <c r="L988" i="8"/>
  <c r="J999" i="8"/>
  <c r="J1020" i="8"/>
  <c r="J24" i="9"/>
  <c r="I42" i="9"/>
  <c r="L65" i="9"/>
  <c r="G92" i="9"/>
  <c r="I117" i="9"/>
  <c r="I116" i="9" s="1"/>
  <c r="K117" i="9"/>
  <c r="K116" i="9" s="1"/>
  <c r="H726" i="8"/>
  <c r="G804" i="8"/>
  <c r="K902" i="8"/>
  <c r="I945" i="8"/>
  <c r="J993" i="8"/>
  <c r="I1010" i="8"/>
  <c r="L1020" i="8"/>
  <c r="K4" i="9"/>
  <c r="K3" i="9" s="1"/>
  <c r="H16" i="9"/>
  <c r="I56" i="9"/>
  <c r="I55" i="9" s="1"/>
  <c r="G85" i="9"/>
  <c r="I85" i="9"/>
  <c r="J724" i="8"/>
  <c r="K786" i="8"/>
  <c r="L902" i="8"/>
  <c r="J945" i="8"/>
  <c r="G988" i="8"/>
  <c r="K993" i="8"/>
  <c r="K987" i="8" s="1"/>
  <c r="I16" i="9"/>
  <c r="J47" i="9"/>
  <c r="L47" i="9"/>
  <c r="J111" i="9"/>
  <c r="J705" i="8"/>
  <c r="L894" i="8"/>
  <c r="H924" i="8"/>
  <c r="J969" i="8"/>
  <c r="J961" i="8" s="1"/>
  <c r="L1010" i="8"/>
  <c r="L1009" i="8" s="1"/>
  <c r="L111" i="9"/>
  <c r="L116" i="9"/>
  <c r="G131" i="9"/>
  <c r="G116" i="9" s="1"/>
  <c r="H42" i="9"/>
  <c r="J1015" i="8"/>
  <c r="J1009" i="8" s="1"/>
  <c r="L24" i="9"/>
  <c r="G73" i="9"/>
  <c r="K1015" i="8"/>
  <c r="L16" i="9"/>
  <c r="L56" i="9"/>
  <c r="G65" i="9"/>
  <c r="H97" i="9"/>
  <c r="H84" i="9" s="1"/>
  <c r="G108" i="9"/>
  <c r="I731" i="8" l="1"/>
  <c r="G289" i="8"/>
  <c r="G976" i="8"/>
  <c r="G265" i="8"/>
  <c r="H976" i="8"/>
  <c r="K289" i="8"/>
  <c r="K911" i="8"/>
  <c r="K909" i="8" s="1"/>
  <c r="J976" i="8"/>
  <c r="L781" i="8"/>
  <c r="L780" i="8" s="1"/>
  <c r="I382" i="8"/>
  <c r="H225" i="8"/>
  <c r="I998" i="8"/>
  <c r="I225" i="8"/>
  <c r="K731" i="8"/>
  <c r="I1009" i="8"/>
  <c r="J265" i="8"/>
  <c r="J585" i="8"/>
  <c r="L382" i="8"/>
  <c r="K816" i="8"/>
  <c r="K636" i="8"/>
  <c r="K81" i="8"/>
  <c r="L911" i="8"/>
  <c r="L909" i="8" s="1"/>
  <c r="L81" i="8"/>
  <c r="J987" i="8"/>
  <c r="L816" i="8"/>
  <c r="G961" i="8"/>
  <c r="H636" i="8"/>
  <c r="H816" i="8"/>
  <c r="L961" i="8"/>
  <c r="G816" i="8"/>
  <c r="G382" i="8"/>
  <c r="J816" i="8"/>
  <c r="L4" i="8"/>
  <c r="I816" i="8"/>
  <c r="H585" i="8"/>
  <c r="H583" i="8" s="1"/>
  <c r="K1009" i="8"/>
  <c r="I911" i="8"/>
  <c r="I909" i="8" s="1"/>
  <c r="L127" i="8"/>
  <c r="L126" i="8" s="1"/>
  <c r="H722" i="8"/>
  <c r="H715" i="8" s="1"/>
  <c r="H684" i="8" s="1"/>
  <c r="K225" i="8"/>
  <c r="L873" i="8"/>
  <c r="L871" i="8" s="1"/>
  <c r="J289" i="8"/>
  <c r="K326" i="8"/>
  <c r="G873" i="8"/>
  <c r="G871" i="8" s="1"/>
  <c r="L998" i="8"/>
  <c r="H987" i="8"/>
  <c r="K998" i="8"/>
  <c r="H127" i="8"/>
  <c r="H126" i="8" s="1"/>
  <c r="K382" i="8"/>
  <c r="J781" i="8"/>
  <c r="J780" i="8" s="1"/>
  <c r="K976" i="8"/>
  <c r="H1009" i="8"/>
  <c r="I519" i="8"/>
  <c r="I517" i="8" s="1"/>
  <c r="H289" i="8"/>
  <c r="J127" i="8"/>
  <c r="J126" i="8" s="1"/>
  <c r="L326" i="8"/>
  <c r="J225" i="8"/>
  <c r="L519" i="8"/>
  <c r="L517" i="8" s="1"/>
  <c r="L265" i="8"/>
  <c r="G998" i="8"/>
  <c r="I781" i="8"/>
  <c r="I780" i="8" s="1"/>
  <c r="G585" i="8"/>
  <c r="J326" i="8"/>
  <c r="I4" i="8"/>
  <c r="K961" i="8"/>
  <c r="I873" i="8"/>
  <c r="I871" i="8" s="1"/>
  <c r="L435" i="8"/>
  <c r="L420" i="8" s="1"/>
  <c r="H873" i="8"/>
  <c r="H871" i="8" s="1"/>
  <c r="L289" i="8"/>
  <c r="L722" i="8"/>
  <c r="L715" i="8" s="1"/>
  <c r="L684" i="8" s="1"/>
  <c r="K722" i="8"/>
  <c r="K715" i="8" s="1"/>
  <c r="K684" i="8" s="1"/>
  <c r="G81" i="8"/>
  <c r="J4" i="8"/>
  <c r="L731" i="8"/>
  <c r="J998" i="8"/>
  <c r="J382" i="8"/>
  <c r="L987" i="8"/>
  <c r="J435" i="8"/>
  <c r="J420" i="8" s="1"/>
  <c r="G781" i="8"/>
  <c r="G780" i="8" s="1"/>
  <c r="H382" i="8"/>
  <c r="I265" i="8"/>
  <c r="K585" i="8"/>
  <c r="K435" i="8"/>
  <c r="K420" i="8" s="1"/>
  <c r="H4" i="8"/>
  <c r="I585" i="8"/>
  <c r="G911" i="8"/>
  <c r="G909" i="8" s="1"/>
  <c r="J3" i="9"/>
  <c r="J2" i="9" s="1"/>
  <c r="G55" i="9"/>
  <c r="G3" i="9"/>
  <c r="L55" i="9"/>
  <c r="I3" i="9"/>
  <c r="H3" i="9"/>
  <c r="H2" i="9" s="1"/>
  <c r="L3" i="9"/>
  <c r="L2" i="9" s="1"/>
  <c r="I84" i="9"/>
  <c r="L84" i="9"/>
  <c r="J722" i="8"/>
  <c r="J715" i="8" s="1"/>
  <c r="J684" i="8" s="1"/>
  <c r="L636" i="8"/>
  <c r="H519" i="8"/>
  <c r="H517" i="8" s="1"/>
  <c r="K265" i="8"/>
  <c r="G4" i="8"/>
  <c r="G684" i="8"/>
  <c r="J81" i="8"/>
  <c r="I976" i="8"/>
  <c r="I81" i="8"/>
  <c r="J909" i="8"/>
  <c r="K519" i="8"/>
  <c r="K517" i="8" s="1"/>
  <c r="L585" i="8"/>
  <c r="K127" i="8"/>
  <c r="K126" i="8" s="1"/>
  <c r="G519" i="8"/>
  <c r="G517" i="8" s="1"/>
  <c r="L976" i="8"/>
  <c r="H81" i="8"/>
  <c r="G987" i="8"/>
  <c r="I722" i="8"/>
  <c r="I715" i="8" s="1"/>
  <c r="I684" i="8" s="1"/>
  <c r="H265" i="8"/>
  <c r="G126" i="8"/>
  <c r="K873" i="8"/>
  <c r="K871" i="8" s="1"/>
  <c r="G224" i="8"/>
  <c r="H911" i="8"/>
  <c r="H909" i="8" s="1"/>
  <c r="K781" i="8"/>
  <c r="K780" i="8" s="1"/>
  <c r="G731" i="8"/>
  <c r="H435" i="8"/>
  <c r="H420" i="8" s="1"/>
  <c r="J519" i="8"/>
  <c r="J517" i="8" s="1"/>
  <c r="I289" i="8"/>
  <c r="I326" i="8"/>
  <c r="K4" i="8"/>
  <c r="I126" i="8"/>
  <c r="H326" i="8"/>
  <c r="H781" i="8"/>
  <c r="H780" i="8" s="1"/>
  <c r="G84" i="9"/>
  <c r="G2" i="9" s="1"/>
  <c r="J636" i="8"/>
  <c r="H731" i="8"/>
  <c r="G326" i="8"/>
  <c r="K2" i="9"/>
  <c r="J873" i="8"/>
  <c r="J871" i="8" s="1"/>
  <c r="G435" i="8"/>
  <c r="G420" i="8" s="1"/>
  <c r="J731" i="8"/>
  <c r="I636" i="8"/>
  <c r="G636" i="8"/>
  <c r="I435" i="8"/>
  <c r="I420" i="8" s="1"/>
  <c r="K583" i="8" l="1"/>
  <c r="I959" i="8"/>
  <c r="J583" i="8"/>
  <c r="H959" i="8"/>
  <c r="J959" i="8"/>
  <c r="K682" i="8"/>
  <c r="J224" i="8"/>
  <c r="J124" i="8" s="1"/>
  <c r="J3" i="8" s="1"/>
  <c r="K224" i="8"/>
  <c r="K124" i="8" s="1"/>
  <c r="K3" i="8" s="1"/>
  <c r="J682" i="8"/>
  <c r="K959" i="8"/>
  <c r="I583" i="8"/>
  <c r="L224" i="8"/>
  <c r="L124" i="8" s="1"/>
  <c r="L583" i="8"/>
  <c r="G583" i="8"/>
  <c r="H224" i="8"/>
  <c r="H124" i="8" s="1"/>
  <c r="H3" i="8" s="1"/>
  <c r="H682" i="8"/>
  <c r="L959" i="8"/>
  <c r="I224" i="8"/>
  <c r="I124" i="8" s="1"/>
  <c r="I682" i="8"/>
  <c r="I681" i="8" s="1"/>
  <c r="G959" i="8"/>
  <c r="L682" i="8"/>
  <c r="G124" i="8"/>
  <c r="G3" i="8" s="1"/>
  <c r="I2" i="9"/>
  <c r="G682" i="8"/>
  <c r="H681" i="8" l="1"/>
  <c r="H2" i="8" s="1"/>
  <c r="L3" i="8"/>
  <c r="J681" i="8"/>
  <c r="J2" i="8" s="1"/>
  <c r="K681" i="8"/>
  <c r="K2" i="8" s="1"/>
  <c r="G681" i="8"/>
  <c r="G2" i="8" s="1"/>
  <c r="I3" i="8"/>
  <c r="I2" i="8" s="1"/>
  <c r="L681" i="8"/>
  <c r="L2" i="8" s="1"/>
</calcChain>
</file>

<file path=xl/sharedStrings.xml><?xml version="1.0" encoding="utf-8"?>
<sst xmlns="http://schemas.openxmlformats.org/spreadsheetml/2006/main" count="11899" uniqueCount="5299">
  <si>
    <t>Area</t>
  </si>
  <si>
    <t>Thematic Area</t>
  </si>
  <si>
    <t>Theme/Topic</t>
  </si>
  <si>
    <t>Armenia</t>
  </si>
  <si>
    <t>Azerbaijan</t>
  </si>
  <si>
    <t>Belarus</t>
  </si>
  <si>
    <t>Georgia</t>
  </si>
  <si>
    <t>Moldova</t>
  </si>
  <si>
    <t>Ukraine</t>
  </si>
  <si>
    <t>TOTAL APPROXIMATION SCORE</t>
  </si>
  <si>
    <t>1 Part 1: DEMOCRACY, GOOD GOVERNANCE &amp; RULE OF LAW</t>
  </si>
  <si>
    <t>1.1 Democratic Rights, Elections and Political Pluralism</t>
  </si>
  <si>
    <t>1.1.1 Legal Framework and its compliance with international standards</t>
  </si>
  <si>
    <t>1.1.2 Organisation of elections</t>
  </si>
  <si>
    <t>1.1.3 Electoral campaigning</t>
  </si>
  <si>
    <t>1.1.4 Electoral Competitiveness</t>
  </si>
  <si>
    <t>1.2 Human Rights Protection Mechanisms</t>
  </si>
  <si>
    <t>1.2.1 International Protection of Human Rights</t>
  </si>
  <si>
    <t>1.2.2 National Protection of Civil and Political Rights</t>
  </si>
  <si>
    <t>1.3 State Accountability</t>
  </si>
  <si>
    <t>1.3.1 Executive accountability to legislature</t>
  </si>
  <si>
    <t>1.3.2 Access to Information</t>
  </si>
  <si>
    <t>1.3.3 Transparent budgeting</t>
  </si>
  <si>
    <t>1.3.4 Democratic control over security and law enforcement institutions</t>
  </si>
  <si>
    <t>1.4 Independent Media</t>
  </si>
  <si>
    <t>1.5 Freedom of Opinion and Expression, freedom of Assembly and Association</t>
  </si>
  <si>
    <t>1.5.1 Freedom of opinion and expression</t>
  </si>
  <si>
    <t>1.5.2 The Right to Freedom of Assembly</t>
  </si>
  <si>
    <t>1.5.3 The Right to Freedom of Association</t>
  </si>
  <si>
    <t>1.6 Independent Judiciary</t>
  </si>
  <si>
    <t>1.6.1 Appointment, promotion and dismissal of judges</t>
  </si>
  <si>
    <t>1.6.2 Institutional independence</t>
  </si>
  <si>
    <t>1.6.3 Judicial powers</t>
  </si>
  <si>
    <t>1.6.4 Accountability and transparency</t>
  </si>
  <si>
    <t>1.7 Equal opportunities and non-discrimination</t>
  </si>
  <si>
    <t>1.7.1 International and regional HR legal documents</t>
  </si>
  <si>
    <t>1.7.2 Anti-discrimination legislation and policy</t>
  </si>
  <si>
    <t>1.8 Fight against corruption</t>
  </si>
  <si>
    <t>1.8.1 Corruption incidence and the capacity to criminalize and prosecute corruption</t>
  </si>
  <si>
    <t>1.8.2 Internal and external auditing</t>
  </si>
  <si>
    <t>1.8.3 Public procurement</t>
  </si>
  <si>
    <t>1.9 Public administration</t>
  </si>
  <si>
    <t>1.9.1 Policy formulation and coordination</t>
  </si>
  <si>
    <t>1.9.2 Local government</t>
  </si>
  <si>
    <t>1.9.3 Impartial and professional civil service</t>
  </si>
  <si>
    <t>2 Part 2: POLICY CONVERGENCE WITH THE EU</t>
  </si>
  <si>
    <t>2.1 Market Economy</t>
  </si>
  <si>
    <t>2.1.1 Market economy and DCFTA</t>
  </si>
  <si>
    <t>2.1.2 Trade policy convergence</t>
  </si>
  <si>
    <t>2.1.3 Sectoral cooperation</t>
  </si>
  <si>
    <t>2.2 Freedom, Security and Justice</t>
  </si>
  <si>
    <t>2.2.1 Border management</t>
  </si>
  <si>
    <t>2.2.2 Security and combatting organised crime</t>
  </si>
  <si>
    <t>2.2.3 Visa dialogue</t>
  </si>
  <si>
    <t>2.2.4 Irregular immigration, including readmission</t>
  </si>
  <si>
    <t>2.3 Energy Policy</t>
  </si>
  <si>
    <t>2.3.1 Institutional framework of energy market</t>
  </si>
  <si>
    <t>2.3.2 Energy Security</t>
  </si>
  <si>
    <t>2.3.3 Renewable Energy</t>
  </si>
  <si>
    <t>2.3.4 Energy efficiency</t>
  </si>
  <si>
    <t>2.4 Environment and climate policy</t>
  </si>
  <si>
    <t>2.4.1 Environmental policy</t>
  </si>
  <si>
    <t>2.4.2 Climate Change</t>
  </si>
  <si>
    <t>2.5 Transport Policy</t>
  </si>
  <si>
    <t>2.5.1 Private capital access and presence in ownership and management of the sector infrastructure</t>
  </si>
  <si>
    <t>2.5.2 State ownership and management of transport operators</t>
  </si>
  <si>
    <t>2.5.3 Vertically unbundled natural monopolies in transport</t>
  </si>
  <si>
    <t>2.5.4 Independence of the transport regulator</t>
  </si>
  <si>
    <t>2.5.5 Independence of transport incidents investigating body</t>
  </si>
  <si>
    <t>2.5.6 Strategic coordination of sectorial governance</t>
  </si>
  <si>
    <t>3. SUSTAINABLE DEVELOPMENT</t>
  </si>
  <si>
    <t>3.1 PEOPLE</t>
  </si>
  <si>
    <t>3.1.1. Poverty prevention (Goal 1)</t>
  </si>
  <si>
    <t>3.1.2. Food security, improved nutrition and sustainable agriculture (Goal 2)</t>
  </si>
  <si>
    <t>3.1.3. Healthy lives and well-being (Goal 3)</t>
  </si>
  <si>
    <t>3.1.4. Inclusive and equitable quality education and lifelong learning opportunities (Goal 4)</t>
  </si>
  <si>
    <t>3.1.5. Gender equality, empowerment of women / girls (Goal 5)</t>
  </si>
  <si>
    <t>3.2 PLANET</t>
  </si>
  <si>
    <t>3.2.1. Sustainable water management and sanitation for all (Goal 6)</t>
  </si>
  <si>
    <t>3.2.2. Sustainable consumption and production (Goal 12)</t>
  </si>
  <si>
    <t>3.2.3. Climate change and its impacts (Goal 13)</t>
  </si>
  <si>
    <t>3.2.4. Conservation and sustainable use of marine and terrestrial ecosystems, sustainable forest management, reversion of land degradation, prevention of biodiversity loss (SDGs 14+15)</t>
  </si>
  <si>
    <t>3.3 PROSPERITY</t>
  </si>
  <si>
    <t>3.3.1. Sustained, inclusive and sustainable economic growth, full and productive employment and decent work for all (Goal 8)</t>
  </si>
  <si>
    <t>3.3.2. Access to affordable, reliable, sustainable and modern energy for all (Goal 7)</t>
  </si>
  <si>
    <t>3.3.3. Resilient infrastructure, inclusive and sustainable industrialization and innovation (Goal 9)</t>
  </si>
  <si>
    <t>3.3.4. Reduction of inequality (Goal 10)</t>
  </si>
  <si>
    <t>3.3.5. Inclusive, safe, resilient and sustainable municipalities (Goal 11)</t>
  </si>
  <si>
    <t>3.4 PEACE AND PARTNERSHIP</t>
  </si>
  <si>
    <t>3.4. PEACE AND PARTNERSHIP</t>
  </si>
  <si>
    <t>3.4.1. Peaceful, inclusive and just societies; access to justice for all, effective, accountable and inclusive institutions (Goal 16)</t>
  </si>
  <si>
    <t>3.4.2. Global partnership for sustainable development (GOAL 17)</t>
  </si>
  <si>
    <t>Topic</t>
  </si>
  <si>
    <t>Subtopic</t>
  </si>
  <si>
    <t>Question</t>
  </si>
  <si>
    <t xml:space="preserve">Standardisation </t>
  </si>
  <si>
    <t>Armenia - Scale</t>
  </si>
  <si>
    <t>Armenia - Description</t>
  </si>
  <si>
    <t>Azerbaijan - Scale</t>
  </si>
  <si>
    <t>Azerbaijan - Description</t>
  </si>
  <si>
    <t>Belarus - Scale</t>
  </si>
  <si>
    <t>Belarus - Description</t>
  </si>
  <si>
    <t>Georgia - Scale</t>
  </si>
  <si>
    <t>Georgia - Description</t>
  </si>
  <si>
    <t>Moldova - Scale</t>
  </si>
  <si>
    <t>Moldova - Description</t>
  </si>
  <si>
    <t>Ukraine - Scale</t>
  </si>
  <si>
    <t>Ukraine - Description</t>
  </si>
  <si>
    <t>Baseline EU- Lithuania (perceived as golden standard)</t>
  </si>
  <si>
    <t>Baseline EaP - 2014 (perceived as lower) standard</t>
  </si>
  <si>
    <t xml:space="preserve">Total Approximation (including Sustainable Development) </t>
  </si>
  <si>
    <t>Please present in min. 250-max. 500 words the main trends and events that have shaped this thematic area (including its sub-thematic areas) in the country assigned to you. The reporting period is September 2021 - February 2023.</t>
  </si>
  <si>
    <t xml:space="preserve">Not applicable = -1 </t>
  </si>
  <si>
    <t xml:space="preserve">The reported period co-insides with difficult period for Armenia i.e. consequences  44-day war in NK, political instability, attack of Azerbaijan on sovereign territory of Armenia, etc. Early parliamentary elections took place on June, 2021 and ruling My Step party - led by Nikol Pashinyan - was re-elected. During the reporting period no nation-wide elections took place, local elected were conducted in large and small communities of Armenia. Through elections were reported as free, it is hard to say if those were fair due to use of administrative resources, hate-speech, manipulations in social media, etc. Yerevan mayor and avagani (council of elders) elections are anticipated in fall 2023, and are seen as an important test for the ruling party. While the electoral campaign didn't kick off yet, but is already obvious that Tigran Avinyan - former deputy prime-minister, member of the board of the ruling Civic Contract party - who is temporary performs duties of the Mayor is engaged in electoral campaigning, Yerevan municipality and sub-units (taghapetaran) are involved in promoting him. Overall, a backsliding in democracy is noticeable and reflected in most recent IRI public opinion survey. https://www.iri.org/resources/public-opinion-survey-residents-of-armenia-january-march-2023/         </t>
  </si>
  <si>
    <t xml:space="preserve">The election observation missions of the local and international independent groups indicates that during last Parliamentary Elections on 9 February 2020 in Azerbaijan, no positive changes were recorded in ensuring the rights of citizens to freedom of assembly and association, including freedom of expression. 
During 2020 Parliamentary elections, there were no national-level political discussions between the opposing political parties. While competition among candidates has led to political activism in some constituencies, the constituencies, in general, have either experienced political inactivity or lacked alternatives. 
The Central Election Commission (CEC) has not made any efforts to prevent external interference in the election process, to stop illegal propaganda in favor of pro-government candidates, to verify voter lists, and to improve the rules for registration of observers.
Traditional irregularities occurred during the voting and vote-counting process on the election day. According to EMDS's statistically based observation, in 47.9% of polling stations across the country voters who were not on the voters' list were permitted to vote. At the same time, in 21.8% of polling stations, ballot-box stuffing occurred, and in 29.6% of polling stations, one person voted multiple times. Furthermore, independent observers and journalists were subjected to physical and psychological pressure on the election day.
According to OSCE/ODIHR observation, the vote count was assessed negatively in over half of polling stations observed (71 of 119 counting observations), mostly due to a blatant disregard of important reconciliation procedures both before and after opening the ballot boxes.
https://www.osce.org/files/f/documents/7/e/457585_0.pdf 
Since fraudulent parliamentary elections in 2020, systematic violations of civil and political rights, as well as pressures on political parties, civil society groups, human rights defenders and media outlets have negatively impacted the level of political participation in Azerbaijan. The shrinking civic space for alternative voices has been the result of the state-level policy which was accompanied by serious blows to fundamental rights and freedoms including freedom of expression, freedom of assembly and freedom of association. Political and civil society groups, journalists, bloggers and human rights lawyers became major victims of systematic repressions of the government. </t>
  </si>
  <si>
    <t xml:space="preserve">Following the most recent presidential election, on 9 August 2020, hundreds of thousands of Belarusians peacefully protested against what they saw as falsified elections. The authorities responded with unjustified and disproportionate use of force, which was followed by a violent crackdown against all dissenters that continues to this day. The incumbent sought to solve the political crisis by announcing a new constitutional reform – ignoring demands to cease repression, release all those arbitrarily detained, and engage in an inclusive dialogue with civil society and the opposition. On February 27, 2022, the Republican referendum on the issue of amendments and additions to the Constitution of the Republic of Belarus was conducted. The 2022 constitutional reform process presents a number of concerns as to its compliance with international legal standards, mostly due to lack of transparency and inclusiveness. the drafting process ignored the constructive proposals made by the political opposition. The legislative branch was not involved in the drafting process either, although constitutional reform is an exclusive prerogative of Parliament according to article 138 of the Constitution of Belarus.
A Constitutional Commission established on 15 March 2021 made proposals for amendments, but the final text published on 27 December was likely drafted by experts appointed on 21 October who worked under the authority of the Presidential Administration. Although the public was invited to comment on the draft, calls for dialogue with civil society, including independent constitutionalists and the political opposition, regarding the purpose and content of the constitutional reform, appear to have been ignored.
4Announced on 20 January 2022, the referendum was held on 27 February 2022. This
left limited time for voters to become familiar with the proposed changes and for political
forces to campaign. As no polling stations were established in consulates abroad, the diaspora
and Belarusians who had gone into forced exile due to repression could not cast their ballots.
Electoral commissions did not include any representatives from the opposition. The OSCE
Office for Democratic Institutions and Human Rights was not invited to deploy an
observation mission, and independent domestic observers were allegedly prevented from
monitoring the process.
Voters were given the choice of either supporting or rejecting the constitutional reform
in full (a yes/no option). According to official results, 65.16 per cent of voters approved it,
on a turnout of 86.62 per cent. The amended Constitution entered into force on 15 March
2022.
</t>
  </si>
  <si>
    <t>In 2021, during the self-government elections, the ambition of the central government to assert a measure of independent control became clear, which presents a problem on the path of the state’s development. The ruling party gained additional leverage to control administrative resources throughout the country, and considering the high level of dependency on the center, these ambitions of the ruling party reduce the possibility of political independence at the local level even further. This constitutes a major challenge for the formation of a strong democratic society.
As for the changes in the Election Code, in line with European Commission’s recommendations, in 2022, the ruling party launched a process of review of the law, aimed at improving the electoral system. This process, however, was flawed from the very outset as the ruling Georgian Dream party did not invite one of the leading civil society organizations on the issue, the International Society for Fair Elections and Democracy (ISFED), to the first meeting. That move drew criticism from other civil society actors and prompted another organization, the Georgian Young Lawyers Association (GYLA), to leave the meeting in protest (Civil.ge. 2021). Leading this process in this way could cast doubt on its credibility. The Georgian Dream proposal, based on recommendations from the European Commission, to hold electronic elections beginning in 2024 was a somewhat positive move. The introduction of electronic voting will speed up the announcement of preliminary results and will likely increase trust towards election results. However, there still remain challenges in this area that may undermine trust towards election results. The proposed system is that electronic voting will apply in 70 percent of districts while the remaining 30 percent will continue to vote in the traditional fashion, leaving open the possibility of fraud in these districts (Civil.ge 2022m). The system of electronic voting proposed will not allow for remote voting with the use of ID cards, which will mean that Georgian citizens living abroad will still face some challenges while voting. These issues undermine support for the proposed changes among the opposition (Civil.ge 2022n). At the time of writing, the final decision on the rules for the election of a new chair of the Central Election Commission (CEC) was yet to be made. The best-case scenario would be a rule requiring at least a two-thirds majority vote in parliament. The President of Georgia, in a positive move, refused to nominate the incumbent chair as a candidate because of his past failure to gather sufficient votes in parliament twice (radio Tavisufleba 2022c). On the other hand, at the end of 2021, parliament hastily adopted an amendment simplifying the rules for the election of the CEC chairperson and CEC members. ISFED and Transparency International Georgia assessed that move as a breach of 19 April accord (on. ge 2021) while the US Embassy described it as a rushed and unnecessary step (Formula News 2021). Hence, much will depend on how the CEC election will be held and whether this time around, any candidate succeeds in receiving sufficient support in parliament (at least two-thirds of the vote of the entire composition of parliament) to take up the position for a five-year term instead of six months.</t>
  </si>
  <si>
    <t xml:space="preserve">After the parliamentary elections in the summer of 2021, the implementation of international norms and standards experienced an increase in Moldova. In September 2021, the Central Electoral Commission (CEC) initiated the revision process of the normative framework related to the electoral field, by analyzing the Electoral Code and related legislation, identifying existing gaps and deficiencies in the electoral legislation, examining the addresses of the Constitutional Court, notifications made by electoral subjects in the elections, as well as the conclusions and recommendations found in the reports of the observation missions of the last national elections. By December 2022, a first draft of the Ferenda law was developed, a final draft finalized, which was made public at the beginning of February 2022, consulted with civil society and other relevant actors. In December 2022, the Parliament adopted the draft of the new Electoral Code of the Republic of Moldova.
also, about election is the information about the development of the concept and action plan regarding the digitization of the electoral process and the piloting of electronic voting (internet voting) as an alternative voting method, which is to be piloted in the fall of 2023.
Among the challenges in this period is also the movement of deputies was a feature of the activity for the Parliament of the 10th term. </t>
  </si>
  <si>
    <t>The key specificity to consider is that during the analysed period there was only one major election held and it was local – the election of the Kharkiv major in October 2021. This means that data about presidential and parliamentary elections is most relevant only in relation to legislative framework. The game-changer was the adoption of the Election Code in December 2019. It shaped the elections to local self-government bodies in October 2020. Due to this, OSCE/ODIHR report that analysed election legislation was informative despite being published in January 2021 – beyond the period covered by this Index.
Overall, election legislation conforms with international standards, yet it has a number of deficiencies. For instance, the process of demarcation of constituencies is not transparent enough and is sometimes subject to political power abuse. This is connected to a larger problem raised in earlier OSCE/ODIHR reports. The latter have flagged indications of political pressure by the presidential administration towards the Central Election Committee. Another major issue is that the reporting on political party funding was paused using the 2020 pandemic as an excuse and has not been renewed since then. Yet another issue is that the Election Code does not specifically regulate campaigning rules neither on online nor on social media. This opens up the Pandora box of mass media misuse. This is aggravated by the lack of a dedicated institution and strong accountability mechanisms for law enforcement of campaigning violations in relation to intimidation and harassment. And these are precisely the issues that were revealed by the civil society during the Kharkiv mayor election campaign in October 2021. Moreover, the 2021 local elections of the Kharkiv mayor were assessed as rigged by two major election CSOs in Ukraine. In sum, the election legislation is written reasonably well, it grants extensive rights to political parties opening up a competitive political landscape, but it lacks a more fine-tuned system of checks and balances, sometimes leading to a politically biased implementation.</t>
  </si>
  <si>
    <t>Is there an electoral legal framework in place that provides sufficient guarantees for holding elections in line with international standards? (According to OSCE/ODIHR election observation and national reports)</t>
  </si>
  <si>
    <t xml:space="preserve">Yes = 1 / No = 0 / Partially = 0,5 / Not applicable = -1 </t>
  </si>
  <si>
    <t>There is a legal framework, the Electoral Code was updated, and according to international observers, improved.</t>
  </si>
  <si>
    <t>It should be noted that next elections will be held in 2023 (Municipal) and in 2025 (Parliamentary and Presidential) according to the Constitution and Election Code. However, the recommendations of domestic election watchdog groups and civil society organizations, OSCE/ODIHR and the Venice Commission of the Council of Europe on the improvement of the Election Code were not considered in last three years. These recommendations can ensure the formation of a fair election system in the country, including provisions for extending the election campaign period, ensuring the independence of election commissions, prevention of external interference in elections, and reviewing election complaints.</t>
  </si>
  <si>
    <t xml:space="preserve">The legal framework for elections and referenda comprises the Election Code, Laws on Political
Parties, on Public Associations, on Mass Media, on Mass Events, Code of Administrative
Offences, Criminal Code, Civil Procedural Code, as well as resolutions and decisions of the
Central Election Commission (CEC). CEC resolutions and decisions are binding for all electoral
stakeholders, are entirely within the CEC’s mandate and are legally not subject to any
consultation with or approval by executive or legislative bodies.
Overall, the legal framework has been repeatedly evaluated as not adequately guaranteeing
the conduct of elections in line with international obligations and standards. Despite
occasional limited engagement with international organizations, including the OSCE/ODIHR,
on post-electoral follow-up and electoral review, the majority of recommendations pertaining
to some of the fundamental elements of the electoral process remain unaddressed.
No  meaningfully consultative and inclusive electoral reforms processes took place over a number
of cycles of elections despite efforts from civil society organizations.
</t>
  </si>
  <si>
    <t>Yes, Election Code of Georgia: https://matsne.gov.ge/ka/document/view/1557168?publication=79</t>
  </si>
  <si>
    <t>The electoral legal framework has seen improvements over the years and is generally conducive for the
conduct of democratic elections. Significant amendments adopted since the previous parliamentary
elections include the repeal of a ban on donations from foreign incomes of Moldovan citizens, the
lowering of donation limits for individuals and legal entities, the establishment of a campaign fund limit,
and the re-introduction of a campaign silence period. The parliamentary electoral system was changed
from a mixed system back to a full proportionality. Even if the electoral legislation respects the main principles and rights, the need to improve the electoral legislation and, basically, for the Parliament to adopt a new Electoral Code containing separate provisions for each type of important electoral ballot had become very important</t>
  </si>
  <si>
    <t>Elections laws regarding the most recent presidential and parliamentary elections of 2019 were held according to international standards. In particular, in its reports OSCE/ODIHR concluded that the Constitution and the laws guarantee rights and freedoms as a sound bases for democratic elections, "despite significant shortcomings and various gaps and inconsistencies" (presidential: https://www.osce.org/files/f/documents/8/3/439631_0.pdf; parliamentary: https://www.osce.org/files/f/documents/6/9/439634_0.pdf).
The Election Code adopted at the end of 2019 and amended in 2020, 2021, and 2022, ensures key democratic principles of elections at all levels (https://zakon.rada.gov.ua/laws/show/396-20#Text). Local elections of 2020 were held according to this code. OSCE/ODIHR concluded that although the Code is more inclusive, it brought "limited legal certainty and the predictability of applicable legislation, at odds with international standards and good practice". In particular: "The revised Code does not address
a number of ODIHR’s long-standing priority recommendations, including those related to the
appointment and replacement of election commission members, transparency and clarity of election dispute-resolution mechanisms, meaningful campaign finance oversight, and media regulations.
Furthermore, the law does not ensure the integrity of key components of the electoral process, including
the delimitation of electoral boundaries, candidate nomination, and counting and tabulation procedures." (local: https://www.osce.org/files/f/documents/3/e/476974_1.pdf).</t>
  </si>
  <si>
    <t>Has the electoral legislation been revised to address the OSCE/ODIHR or Venice Commission’s recommendations recently (September 2021 – February 2023)?</t>
  </si>
  <si>
    <t>the ODIHR/OSCE and Veniece Commission's joint opinion was issues in April, 2021. Electoral code was amended in May, 2021</t>
  </si>
  <si>
    <t/>
  </si>
  <si>
    <t>Election Code was amended on 16 February 2023, however it was done not to address the OSCE/ODIHR or Venice Commission's recommendations, but to adjust Election Code to Constitution amendments mainly.</t>
  </si>
  <si>
    <t xml:space="preserve">It is being updated. </t>
  </si>
  <si>
    <t>The authorities in Chisinau undertook to implement the recommendations of the Venice Commission regarding the electoral legislation, but this conditionality was carried out "with some reservations". Members of civil society have drawn up an alternative Report on the implementation of the Action Plan for the implementation of the measures proposed by the European Commission, in which they appreciate the implementation of this commitment with 4 points out of 5. The draft of the new Code has passed the public consultation procedure, with over 400 proposals being received. Likewise, after being voted on in the first reading, in July 2022, the document was endorsed by the Venice Commission and the OSCE/ODIHR.</t>
  </si>
  <si>
    <t>Delimitation of electoral boundaries by politically nominated bodies has not been aligned with international good practice (Venice Commission: https://www.venice.coe.int/webforms/documents/default.aspx?pdffile=CDL-AD(2017)034-e).
The draft law that introduces the imperative mandate, has been stalled since 2020 (parliament: https://w1.c1.rada.gov.ua/pls/zweb2/webproc4_1?pf3511=66262). "The imperative mandate mechanism, through which nominating parties can initiate the recall of elected deputies by signature collection for, inter alia, their failure to duly implement party programme" has not been amended (Venice Commission: https://www.venice.coe.int/webforms/documents/?pdf=CDL-AD(2019)029-e).</t>
  </si>
  <si>
    <t>Are fair and effective systems for constituency demarcation and seat allocation in place? (Transparent, with clear criteria)</t>
  </si>
  <si>
    <t>Recent amendments to the Electoral Code improved the system and now it is rather transparent and based on clear criteria.</t>
  </si>
  <si>
    <t>At present, there is no proportional distribution of the number of voters among the constituencies. The number of voters in some constituencies is 20-30 thousand voters, and in some constituencies more than 50 thousand voters. In national elections (presidential and referendum), this kind of unfair distribution is not a problem. But for municipal and parliamentary elections, it creates a serious inconsistency. Unfortunately, the current Election Code does not have clear criteria regarding the creation or demarcation of boundaries of constituencies.</t>
  </si>
  <si>
    <t>There are rules on constituency delimitation. The delimitation is done by CEC based on the number of voters per constituency during previous elections. However, as there is a general lack of trust in the work of CEC and voter lists the figures used for constituencies delineation are also lacking trust.</t>
  </si>
  <si>
    <t>It is still being discussed in the parliament. From 2024 the election system moves to full proportional one (from mixed system), which is a matter of consensus. However, the subject of disagreement is the election threshold. At this moment, the barrier is 5% and the majority of opposition parties want to decrease this barrier till 2% which was also the matter of the Agreement reaches between ruling party and opposition under the mediation of Charles Michel. See more details in the following GIP publication: https://gip.ge/publication-post/%E1%83%93%E1%83%90%E1%83%91%E1%83%90%E1%83%9A%E1%83%98-%E1%83%A1%E1%83%90%E1%83%90%E1%83%A0%E1%83%A9%E1%83%94%E1%83%95%E1%83%9C%E1%83%9D-%E1%83%91%E1%83%90%E1%83%A0%E1%83%98%E1%83%94%E1%83%A0%E1%83%98/</t>
  </si>
  <si>
    <t>the creation of constituencies in each district, and according to the new code the permanence of electoral constituencies and human resources throughout the year, not just during the electoral period</t>
  </si>
  <si>
    <t>According to OSCE/ODIHR, "Delimitation of electoral
boundaries by politically nominated bodies is not in line with international good practice." (Venice Commission recommendations) (source: https://www.osce.org/files/f/documents/3/e/476974_1.pdf).
However, seat allocation is more equitable: "The Code requires that equality of the vote be retained across constituencies in the same district, in
relation to the number of mandates per constituency, with a maximum deviation of 15 per cent from the
average number of voters per mandate for the council elections in locations with up to 10,000 voters." (OSCE/ODIHR: https://www.osce.org/files/f/documents/3/e/476974_1.pdf).</t>
  </si>
  <si>
    <t>Are there any restrictions on suffrage rights contrary to the recommendations of OSCE/ODIHR, Venice Commission?</t>
  </si>
  <si>
    <t>INVERSE STANDARDISATION Yes = 0/ No = 1/ Partially = 0,5 / Not applicable = -1</t>
  </si>
  <si>
    <t>No, there are no restrictions</t>
  </si>
  <si>
    <t xml:space="preserve">Citizens at least 18 years of age by election day have the right to vote. The Constitution restricts
the suffrage rights of persons who are declared legally incompetent by a court decision, at odds
with international obligations. Additionally, those serving prison
terms, regardless of the gravity of the crime, are not eligible to vote, contrary to OSCE
commitments and international standards.
</t>
  </si>
  <si>
    <t>It is meanwhile being discussed. However, the latest update is that the Parliament of Georgia endorsed the changed in Election Code. According to the current version, if a female elected deputy or member of the City Assembly is dismissed, regardless of where on the list she is on, the next female takes her place, and if a male representative is dismissed, a man takes his place. In order to further strengthen the gender quotas, it has been decided that in the event that a male representative is dismissed, whoever is on the list—who may be both a man and a woman—will fill the appropriate vacancy.</t>
  </si>
  <si>
    <t>OSCE/ODIHR and Venice Commission recommendations on restricting election rights proportionately and temporarily, reflected in Opora's draft law, have not been adopted by the parliament (Opora: https://www.oporaua.org/news/vybory/neprovedennia-vyboriv/23814-venetsiiska-komisiia-ta-obse-rekomenduiut-zakonodavcho-viznachiti-bezpekovi-kriteriyi-dlia-nepriznachennia-viboriv-na-donbasi).
Moreover, as a countermeasure to Russia's full-scale invasion, the parliament adopted legislative amendments banning observers allegedly threatening national security (parliament: https://zakon.rada.gov.ua/laws/show/2107-20#n6). The Central Election Commission raised this as a red flag, altogether with the ban of certain political parties (CEC: https://zakon.rada.gov.ua/laws/show/v0102359-22#Text).</t>
  </si>
  <si>
    <t>Does the legal framework guarantee the fundamental freedoms (freedom of conscience, association, assembly and expression)?</t>
  </si>
  <si>
    <t xml:space="preserve">Yes, the legal framework does guarantee fundamental freedoms. </t>
  </si>
  <si>
    <t>National legislation related to civil society organizations imposes restrictions on NGOs regarding domestic election observation, foreign funding and receiving donations, as well as activities as non-registered NGOs. 
The new Media Law requires journalists to be registered in the state registry. This is a new legal restriction.
The newly adopted law on political parties also requires a minimum of 5,000 members to create a party. This law is a new boundary for political parties.</t>
  </si>
  <si>
    <t xml:space="preserve">Freedom of peaceful assembly
There are continued violations of the right to freedom of peaceful assembly, including the hundreds of cases of criminal prosecution of participants in unauthorized events. 
The legislation regulating the right to freedom of assembly in Belarus has been further tightened without any consultation with civil society and in violation of international human rights law (was amended in 2021, but before reporting period). There is criminal liability for joining at least two unauthorized protests over a year, and toughened the sanctions for calls for participation in unauthorized protests and there is  very broad definition of extremist crimes to inhibit the effective exercise of freedom of assembly.
During the reporting period, the authorities did not authorize a single mass gathering
of the opposition and supporters of change in Belarus. Spontaneous anti-war gatherings held
in Belarus have been dispersed and hundreds of participants arrested. On 27 February 2022,
the authorities carried out mass arrests and detention of participants in peaceful protests in
connection with the constitutional referendum. The security forces reportedly detained more
than 500 people in Minsk, Hrodna, Lida, Navapolatsk, Baranavichy, Viciebsk, Babruysk and
other cities.
2. Freedom of association
Even before the human rights crisis of 2020, the Belarusian civic space was overregulated by
restrictive legislation and was steadily shrinking. 
The situation dramatically deteriorated in 2021. The most frequently used criminal
charges against human rights defenders and civic activists are “organization and preparation
of actions violating public order or active participation in such actions” and “tax evasion”.
The authorities further tightened the legislation by introducing amendments that broadened
the definitions of crimes, extended the scope of criminal liability and toughened the
corresponding punishment. Article 193-1 was reintroduced on 4 January 2022 into the Criminal Code to prohibit and punish the organization of and participation in any activity organized by an unregistered
association, making these punishable by up to two years in prison. The European Commission for Democracy through Law (Venice Commission) had earlier declared such a provision to be incompatible with international human rights standards.
In addition, the Belarusian authorities launched a campaign of mass dissolution of civil society organizations. In October 2021, the Belarusian Helsinki Committee, Legal Initiative and Zvyano were forcibly dissolved.  Since 2021, approximately 1,189 non- governmental organisations have been closed down or are in the process of dissolution: 759 forcibly, and 419 at the initiative of the founders.
Freedom of opinion and expression 
During the reporting period, the deterioration of freedom of expression in Belarus reached a critical level, with massive repressions against non-government-controlled media, and an unprecedented wave of persecution of journalists, bloggers and media workers.  The amended law on combating extremism was applied, sometimes retroactively, to label the publications of independent media as “extremist materials” and block access to their online resources. Several leading media outlets in Belarus, including BelaPAN, Belsat and Radio Liberty, have been called “extremist groups”, which entails criminal liability of up to 10 years in prison. Belarusians who subscribe to these online resources face up to six years in prison.
Freedom of belief
Serious freedom of religion and belief violations were noted during reporting period: surveillance by the KGB secret police of religious believers along with monitoring of and restrictions on religious communities by the Plenipotentiary for Religious and Ethnic Affairs; banning religious communities from legally existing unless they have state registration; arbitrary obstacles imposed on the activities of even registered communities, such as denials of building permission; multiple restrictions on where religious events can be held, what an event can be about, and how participants can act; obstacles against religious communities using and reclaiming their places of worship including, in Minsk, the denial of use of the Catholic "Red Church" after a fire in unexplained circumstances, and the forcible eviction of New Life Pentecostal Church and bans on it meeting in-person for worship; compulsory prior state censorship of and restrictions on the distribution of most religious literature and objects, which runs in parallel with the threat of banning texts or websites as allegedly "extremist"; strict controls on the exercise by foreign citizens of their freedom of religion and belief, including arbitrary denials of permission to work to Catholic priests.
</t>
  </si>
  <si>
    <t>Yes</t>
  </si>
  <si>
    <t>In general - yes, the Election Code guarantees these fundamental rights (parliament: https://zakon.rada.gov.ua/laws/show/396-20#Text). In the context of Russia's full-scale invasion, even civil society supports initiatives to ban pro-Russian political parties and revoke the mandates of their members elected to the national parliament (Opora: https://www.oporaua.org/news/vybory/partii/23940-prizupinennia-diialnosti-partii-ne-ie-pidstavoiu-dlia-pripinennia-povnovazhen-deputativ-chi-rozpusku-fraktsiyi-opora) and local self-government (CVU: http://www.cvu.org.ua/nodes/view/type:news/slug:kvu-zaklykaie-rozhlianuty-zakonoproekt-shchodo-mandativ-deputativ-mistsevykh-rad-vid-prorosiiskykh-partii).</t>
  </si>
  <si>
    <t>Is there a legal/ normative framework with well-defined competences and procedures for the consideration examination of electoral complaints and appeals?</t>
  </si>
  <si>
    <t>yes, such clear system is on place</t>
  </si>
  <si>
    <t xml:space="preserve">The main issue regarding the legal norms on review  of election complaints is that the period for receiving  complaints last only 3 days. This period is not physically adequate and fair, especially in connection with the election day. However, the main problem is related to the implementation of these norms, especially the fair investigation of complaints in election commissions. At the same time, there are serious shortcomings in the courts in making fair decisions regarding violations of the law that occurred during the election period. For example, the European Court of Human Rights (ECtHR) has ruled on 56 cases of violations of the right to free elections since 2009. None of the rulings has been executed, including with regard to general reforms on election remedy process. </t>
  </si>
  <si>
    <t xml:space="preserve">The legislation does not provide for a clear procedure, nor a single hierarchical (first instance
and appellate) structure for the resolution of electoral disputes. As a general rule,
complaints can be lodged with election commissions and appealed to higher commissions.
Judicial review or appeal is not prescribed as a general rule and is possible in a very limited
number of explicit cases (e.g., under Article 49, candidates who have been sanctioned by the
CEC can appeal to the Supreme Court within three days of the decision) that is contrary to
international standards.
Complaints regarding election violations can be also submitted to the Prosecutor’s office,
which may potentially initiate a criminal case, which will follow criminal procedure and
timelines. In most cases, most election complaints can be filed by candidates, their proxies,
voters, public associations, political parties and observers. Complaints are filed within three
days and then adjudicated within three days, however there are some exceptions. When
additional verification of evidence is required, the adjudication period is extended up to 10
days at the commission’s initiative, whereas complaints submitted on election day (for
example, regarding the exercise of voting) must be adjudicated immediately. In terms of
documentation, complaints submitted to election commissions should be registered in special
journals. The term for filing complaints against commission decisions is calculated from the
date the decision was taken, and consideration/adjudication of the appeal is calculated from the date of its receipt. All decisions of lower level commission can be appealed to the higher-
level election commission.
CEC decisions can be appealed to the Supreme Court only in explicitly prescribed cases (for
example, a candidate for president can appeal a decision of the CEC to not register an initiative
group or to not register them as a candidate). The final deadline for election complaints
submission is 10 days after election day. Any complaints filed outside of that timeframe will
not be considered under the law. The law requires that appeals on lower commission decisions
are reviewed in a collegiate manner (a quorum of commissioners), whereas all other first-
instance complaints may be reviewed by individual election commission members or staff. The
applicant has the right to familiarize him/herself with the materials related to the consideration
of their appeal. The date, time and place of the session is reported to the applicant, who has
the right to be present when the complaint is considered.
</t>
  </si>
  <si>
    <t xml:space="preserve">Yes, according to the Article 77 of Election Code but with a very tight timeframe. </t>
  </si>
  <si>
    <t>Examining electoral appeals was an issue of the electoral process from
Republic of Moldova forever. The high proportion of appeals rejected/returned or declared inadmissible
seriously affects the degree of confidence in the fairness of the procedures both on the part of the competitors,
as well as society as a whole.</t>
  </si>
  <si>
    <t>The Election Code clearly rules that such appeals should be registered and addressed by an election committee within five days (parliament: https://zakon.rada.gov.ua/laws/show/396-20#Text).</t>
  </si>
  <si>
    <t>Is the electoral legislation implemented impartially by authorities?</t>
  </si>
  <si>
    <t xml:space="preserve">Mostly implemented but there is a room for improvement. </t>
  </si>
  <si>
    <t>There is a long-standing lack of trust in election administration which is the main applicant of electoral legislation and there is also a well-established lack of judicial independence that is putting further doubt on impartial electoral legislation implementation.</t>
  </si>
  <si>
    <t xml:space="preserve">The reports of the local and international point to government interference in the election process, especially on usage of administrative resources before and during the elections which is not permitted according to the law. 
 </t>
  </si>
  <si>
    <t>The electoral legislation is applied by the authorities under equal conditions, as by any relevant actor.</t>
  </si>
  <si>
    <t>By the Central Election Commission - yes. But the 2021 local elections of the Kharkiv mayor were assessed as rigged by two major election CSOs in Ukraine indicating biased implementation by electoral management bodies (Opora: https://www.oporaua.org/news/vybory/23724-opora-podala-tri-pozovi-do-sudu-cherez-falsifikatsiyi-na-viborakh-u-kharkovi; CVU: http://www.cvu.org.ua/nodes/view/type:news/slug:kvu-protokoly-na-problemnykh-dilnytsiakh-v-arkovi-mozhut-svidchyty-pro-sproby-falsyfikatsii-vyboriv).</t>
  </si>
  <si>
    <t>Is the electoral legislation broadly perceived as legitimate?</t>
  </si>
  <si>
    <t xml:space="preserve">Armenia went through extensive process of development/improvement/amendment of the electoral code, with representatives of the opposition and civil society being engaged, hence the Code is perceived as legitimate.  </t>
  </si>
  <si>
    <t xml:space="preserve">There is unique Election Code which consists relevant norms for conduction of all elections, formation of election commission and voter registration. Most of procedures are perceived legitimate on voter registration and Election day. But there are unfair rules in regard to nomination of candidates and election campaign. </t>
  </si>
  <si>
    <t xml:space="preserve">For the general public most probably the legislation is perceived as legitimate, however, there is a perception that this legislation is not working or could be manipulated </t>
  </si>
  <si>
    <t xml:space="preserve">Many changes are being incorporated in the Election Code in accordance to the OSCE and EU 12 conditionalities. Therefore, it is broadly perceived as partly legitimate. </t>
  </si>
  <si>
    <t>The legal framework for parliamentary elections is comprised of the 1994 Constitution, 1997 Election
Code (most recently amended in December 2022), and other relevant legislation, supplemented by CEC
regulations and decisions. The electoral legal framework has seen improvements over the years and is generally conducive for the conduct of democratic elections.</t>
  </si>
  <si>
    <t>At the expert level, there are no major objections to the procedural legitimacy of the electoral legislation. At the public opinion level, although the public has low awareness and understanding of the election process, 79% of surveyed respondents were never offered a bribe for a vote (Opora: https://www.oporaua.org/report/vybory/23918-shcho-ukrayintsi-znaiut-ta-dumaiut-pro-viborchu-sistemu-opituvannia-opori).</t>
  </si>
  <si>
    <t>Is the electoral legislation revised through a genuine consultative and participatory process?</t>
  </si>
  <si>
    <t>Yes, it was an inclusive process</t>
  </si>
  <si>
    <t xml:space="preserve">Despite to calls form political parties, CSOs, structures of the Council of Europe and OSCE/ODIHR the Election Code was not revised in regard to international recommendations. </t>
  </si>
  <si>
    <t>taking into consideration the general absence of public dialogue, political repressions of opponents and all who have dissent opinions, human rights violations no consultative and participatory process was possible in Belarus during the reporting period.</t>
  </si>
  <si>
    <t xml:space="preserve">This process is very tense since the election year is approaching and the deadline for fulfilling 12 recommendations is even closer. However, this process is more engaging and transparent than the discussions on other parts of 12 conditionalities. </t>
  </si>
  <si>
    <t>The electoral legislation consultation process lasted from February to July 2022. Even though a series of public consultations were organized, for the last hundred meters, the public consultations were organized in a hurry, as many as 3-4 consultations per week, with the random invitation of civil society representatives and other interested representatives. Civil society finds out about some public consultations after they have been held.</t>
  </si>
  <si>
    <t>There are discussions at the expert level with key mostly capital-based CSOs - at least at public round tables. However, wider formal public consultations of draft laws are missing - to a great extent because the draft law on public consultations is still debated (parliament: https://w1.c1.rada.gov.ua/pls/zweb2/webproc4_1?pf3511=70235).</t>
  </si>
  <si>
    <t>Is the constituency demarcation process reliable and open to public scrutiny?</t>
  </si>
  <si>
    <t>Yes, it is clear and displayed on CEC website</t>
  </si>
  <si>
    <t>The demarcation itself is public (made public by CEC), however, it is based on the number of voters and the accuracy of voter lists is a long-standing problem in Belarus.</t>
  </si>
  <si>
    <t>The power to delineate constituencies rests with territorial election commissions, which leads to questionable results. According to OSCE/ODIHR, "The TECs have discretion to divide the territory of the community into the exact number of districts, plus or minus two districts" and "electoral district delineation lacked consistency and led to multiple allegations of discrimination by parties and candidates." (OSCE/ODIHR: https://www.osce.org/files/f/documents/3/e/476974_1.pdf).</t>
  </si>
  <si>
    <t>Are suffrage rights effectively respected for all eligible persons, without discrimination?</t>
  </si>
  <si>
    <t xml:space="preserve">There are some physical barriers for people with disabilities, some religious communities might obtain from voting, however there no discriminatory clauses at the normative level </t>
  </si>
  <si>
    <t>all those who has the right to vote can vote without discrimination</t>
  </si>
  <si>
    <t xml:space="preserve">Legal-wise there is a progress, however in practice we small number of women candidates, representatives in the high political positions including parliament and municipalities. </t>
  </si>
  <si>
    <t>Overall, suffrage rights are respected. However, elections in the 18 government-controlled territorial communities in Donetsk and Luhansk oblasts were not held. As assessed by OSCE/ODIHR, this "did not provide sufficient safeguards for suffrage rights, and implementation of these decisions lacked transparency, which impacted public trust." (OSCE/ODIHR: https://www.osce.org/files/f/documents/3/e/476974_1.pdf). Moreover, "Contrary to a prior ODIHR recommendation, the Law on Supporting the Functioning of the Ukrainian Language as the State Language maintains undue limitations on the rights of national minorities to use languages other than Ukrainian, impacting their participation in the election process" (OSCE/ODIHR: https://www.osce.org/files/f/documents/3/e/476974_1.pdf). This conclusion is more debatable considering the official role of Ukrainian language and the state and the unofficial role of Russian language in the context of the Russo-Ukrainian war.</t>
  </si>
  <si>
    <t>Are voting rights and political rights respected?  (based on the annual assessments of Freedom House, Nations in Transit)</t>
  </si>
  <si>
    <t xml:space="preserve">Mostly yes, however in local elections several problems with realisation of voting rights were observed. </t>
  </si>
  <si>
    <t xml:space="preserve">Belarus is rated as a not free country by Freedom House with not respect of political and civil rights. The rate of political rights is 2 out of 40 and of civil rights is 6 out of 60. </t>
  </si>
  <si>
    <t>https://freedomhouse.org/country/georgia/freedom-world/2022</t>
  </si>
  <si>
    <t>According to Freedom House, Ukraine is considered a "transitional or hybrid regime". Some NSDC sanctions might be "in violation of Ukraine’s constitution and international treaties, undermined fundamental principles of the rule of law, and posed a serious threat to citizens’ rights and civil liberties." Moreover, n total, 197 violations of journalists’ rights were recorded in Ukraine in 2021 by the Institute of Mass Information (IMI: https://imi.org.ua/news/197-vypadkiv-porushen-svobody-slova-imi-zafiksuvav-u-2021-rotsi-v-ukrayiny-i43169).</t>
  </si>
  <si>
    <t>Does the electoral dispute resolution system ensure an effective and speedy remedy? (i.e. simple procedure to appeal, unbiased and non-partisan judgments)</t>
  </si>
  <si>
    <t>The legislation does provide dispute resolution systems, however those are not always working well, especially at local level</t>
  </si>
  <si>
    <t xml:space="preserve">As mentioned above, timeline for submission of appeals on violation of election rights is not sufficient for effective remedy. </t>
  </si>
  <si>
    <t>Please see the comment related to question: Is there a legal/ normative framework with well-defined competences and procedures for the consideration examination of electoral complaints and appeals?</t>
  </si>
  <si>
    <t xml:space="preserve">This was the most problematic issue in 2020, when many complaints of the observers were not registered and out of those which were registered, some of them have not been discussed, or were prolonged in time. </t>
  </si>
  <si>
    <t>At the moment, a concordance was achieved between the provisions of the Electoral Code that describe the procedure for resolving electoral disputes from the point of view of electoral processes with the Administrative Code, which describes the examination of appeals and the resolution of the appeal from the point of view of the administrative procedure. At the same time, new steps were taken towards digitizing the management of electoral disputes by creating the "Electoral Disputes" module of the State Automated Information System "Elections", which aims to increase the operational capabilities of the CEC to resolve electoral disputes in a transparent manner, automated and more innovative and allows both the petitioner and the general public to follow online the process of examination of electoral appeals.</t>
  </si>
  <si>
    <t>At least the case of the Kharkiv major elections demonstrates that different courts rule contradicting conclusions about election violations. Court appeals by Opora were rejected, then ruled legally valid, and then rejected again (Opora: https://www.oporaua.org/news/vybory/23729-sud-vidmoviv-opori-u-pozovakh-do-novobavarskoyi-ta-kholodnogirskoyi-raionnikh-tvk-khoch-i-viznav-rozbizhnist-u-protokolakh; https://www.oporaua.org/news/vybory/mistsevi-vybory/23733-sud-u-apeliatsiyi-pidtverdiv-prava-opori-pisati-skargi-do-miskoyi-tvk-kharkova; https://www.oporaua.org/news/vybory/mistsevi-vybory/khakriv-2021/23737-apeliatsiinii-sud-u-kharkovi-vidmoviv-opori-u-pozovakh-do-trokh-raionnikh-tvk).</t>
  </si>
  <si>
    <t>Are fair and equal systems for constituency demarcation and seat allocations in place?</t>
  </si>
  <si>
    <t>Yes, those are in place</t>
  </si>
  <si>
    <t xml:space="preserve">Answered. </t>
  </si>
  <si>
    <t xml:space="preserve">the systems for constituency demarcation and for seat allocation are clear. The fairness of the systems connected to the process, that is making fairness doubtful as there is no fair elections in Belarus. </t>
  </si>
  <si>
    <t>Yes, in accordance to the Election Code: Article 18 and 23</t>
  </si>
  <si>
    <t>the electoral legislation provides for the subsidization of parties if there are women in the list of candidates</t>
  </si>
  <si>
    <t>This has been criticised by OSCE/ODIHR. The power to delineate constituencies rests with territorial election commissions, which leads to questionable results. According to OSCE/ODIHR, "The TECs have discretion to divide the territory of the community into the exact number of districts, plus or minus two districts" and "electoral district delineation lacked consistency and led to multiple allegations of discrimination by parties and candidates." (OSCE/ODIHR: https://www.osce.org/files/f/documents/3/e/476974_1.pdf).</t>
  </si>
  <si>
    <t>Is gender equality a condition in political party funding (PPF) systems?</t>
  </si>
  <si>
    <t>Yes, there is a legislation in place which boosts gender equality in political parties but there are still shortcomings in it's implemetation</t>
  </si>
  <si>
    <t>Gender equality is not indicated as one of the conditions</t>
  </si>
  <si>
    <t>Election Code, Article 143:
5. The procedure for drawing up the party list is determined by the parties. When compiling the party list, it should be taken into account that the mandates received by the party according to the results of the elections are distributed in order, starting from the beginning of the list, and that the protection of gender balance is related to the additional funding provided by the Organic Law of Georgia "On Political Unions of Citizens".</t>
  </si>
  <si>
    <t>Although the Election Code mandates a minimum 40% quota of female and male candidates, the violation of this requirement is not penalised via the political party funding mechanism (parliament: https://zakon.rada.gov.ua/laws/show/396-20#Text).</t>
  </si>
  <si>
    <t>Does the design of the electoral system contain any gender-related affirmative action measures?</t>
  </si>
  <si>
    <t xml:space="preserve">Yes, there are quotas. Each third person in the party lists should be of a different gender.  </t>
  </si>
  <si>
    <t>No temporary special measures or incentives aimed at advancing the participation and
representation of women are in place for any types of elections. While noting that the number
of women in the parliament has increased, the UN Committee on the Elimination of
Discrimination Against Women (CEDAW) has noted in its latest concluding observations that "women remain significantly underrepresented at the decision-making levels in parliament and
that they are concentrated in the public administration at middle and lower levels only". The
CEDAW recommended the adoption of targeted measures, including temporary special
measures.</t>
  </si>
  <si>
    <t>According to the Law on Gender Equality:
Article 11. Guarantees of equal electoral rights
1. Everyone has the right to participate in elections on equal terms, without discrimination.
2. When exercising the right to be elected to a representative body, the possibility of equal participation of both genders should be ensured.
3. Men and women may be elected on equal terms, without discrimination.</t>
  </si>
  <si>
    <t>The Election Code mandates a minimum 40% quota of female and male candidates for local and national representative bodies (parliament: https://zakon.rada.gov.ua/laws/show/396-20#Text).</t>
  </si>
  <si>
    <t>Do legislative levels of quotas for women in the national parliament exist?</t>
  </si>
  <si>
    <t>Yes.</t>
  </si>
  <si>
    <t>See the comment to the previous question</t>
  </si>
  <si>
    <t>On July 2, 2020, the Parliament of Georgia adopted amendments to the Election Code of Georgia, which approved the 25% gender quota mechanism, according to which political parties in the proportional party lists were obliged to have at least every fourth person of a different gender.</t>
  </si>
  <si>
    <t>40% women should be included in the candidate list</t>
  </si>
  <si>
    <t>Only quotas for party lists. The Election Code mandates a minimum 40% quota of female candidates for elections to the national parliament (parliament: https://zakon.rada.gov.ua/laws/show/396-20#Text).</t>
  </si>
  <si>
    <t>Does legislation requiring gender balance exist in local elections?</t>
  </si>
  <si>
    <t xml:space="preserve">Yes, again, each third in the list should be of a different gender. </t>
  </si>
  <si>
    <t>See the answer to questions above</t>
  </si>
  <si>
    <t>According to the law political parties in the proportional party lists were obliged to have at least every third person of a different gender.</t>
  </si>
  <si>
    <t>The Election Code mandates a minimum 40% quota of female candidates for elections to the local self-government bodies (parliament: https://zakon.rada.gov.ua/laws/show/396-20#Text).</t>
  </si>
  <si>
    <t>Is there legislation that requires gender balance in elections?</t>
  </si>
  <si>
    <t xml:space="preserve">Yes, there is a law on ensuring equal rights and equal opportunities for men and women. The law contains a chapter on equal electoral rights (chapter 12). There is no specific legislation on gender balance in elections. </t>
  </si>
  <si>
    <t>See the answers above</t>
  </si>
  <si>
    <t>Are there quota mechanisms for gender representation in the national legislature (i.e. party lists/ reserved seats/ share of candidates/ voluntary / mandatory, etc.)?</t>
  </si>
  <si>
    <t xml:space="preserve">There is a quota mechanisms reflected in party lists (as mentioned above). </t>
  </si>
  <si>
    <t xml:space="preserve">Yes, see the responses in avove sections. </t>
  </si>
  <si>
    <t>the obligation to introduce the gender quota of mandatory minimum representation of both sexes of 40% on the candidate lists of political parties. In addition, if political parties have at least 40% of female candidates from the total number of candidates nominated in all single-member constituencies, then the political formation receives a 10% increase in the amount of the budget for the year in which the election took place and 5% each for each woman elected deputy in the uninominal constituency.</t>
  </si>
  <si>
    <t>The Election Code requires a minimum 40% quota of female candidates evenly distributed in party lists for elections to the national parliament (parliament: https://zakon.rada.gov.ua/laws/show/396-20#Text).</t>
  </si>
  <si>
    <t>Are there areas or regions where women seem significantly underrepresented? If so, what are the circumstances and possible reasons for this?</t>
  </si>
  <si>
    <t xml:space="preserve">Women in rural areas are significantly underrepresented. Societal norms, lack of childcare institutions, low level of political engagement of women are among the reasons for that.  </t>
  </si>
  <si>
    <t>National legislation does not provide any requirement to promote female candidates in elections. Women participation is low in public and political life, including in Municipal Councils, Parliament, Local and Central Executive administration. There are only 21 women who are MPs  as a 16 per cent of the parliament.</t>
  </si>
  <si>
    <t>not applicable</t>
  </si>
  <si>
    <t xml:space="preserve">Yes, in Adjara where the religious minorities are compactly residing as well as ethnic minority populated regions like Kvemo Kartli and Samtskhe-Javakheti. </t>
  </si>
  <si>
    <t>After the 2020 local elections women constitute 37% of local self-election bodies. But vertical gender segregation remains - the higher the governance level the less women are represented. For instance, there are 40% of women at village councils, but only 20% at the national parliament. The causes of such situation are both social (gender stereotypes and the denial to see women in leadership roles) and individual (lack of financial and time resources, lack of confidence). (Vox Ukraine: https://voxukraine.org/perevagy-ta-vyklyky-zastosuvannya-gendernoyi-kvoty-pid-chas-mistsevyh-vyboriv-2020-roku-v-ukrayini).</t>
  </si>
  <si>
    <t>Are there cultural traditions that tend to prevent women or separate groups of women from registering or voting (i.e. ethnic or national customs/ traditions related to religion/ general patriarchal traditions/ others)?</t>
  </si>
  <si>
    <t xml:space="preserve">There are some minority/religious groups which prevent both men and women from voting. There are minority groups which have rather cultural restrictions for women full participation in public life. Nevertheless, there is almost no evidence that women are deliberately prevented from voting.   </t>
  </si>
  <si>
    <t xml:space="preserve">N.A. There are some cases, but rare. List of women and men representatives according the municipal districts: https://cesko.ge/static/res/docs/%E1%83%90%E1%83%A0%E1%83%A9%E1%83%94%E1%83%95%E1%83%9C%E1%83%94%E1%83%91%E1%83%982020.pdf?fbclid=IwAR2CaVAalVgxPGOkGxQmPr-YT79wZS1Yim6ZIe35X5mJBWk1U3B6je1zvJc </t>
  </si>
  <si>
    <t>To a great extent women are associated with the roles of 'family carers', who should take care of children and housework (VoxUkraine: https://voxukraine.org/perevagy-ta-vyklyky-zastosuvannya-gendernoyi-kvoty-pid-chas-mistsevyh-vyboriv-2020-roku-v-ukrayini).</t>
  </si>
  <si>
    <t>Are the authorities taking measures to overcome these practices/ traditions and enable the participation of women in the voting process?</t>
  </si>
  <si>
    <t xml:space="preserve">There are some projects encouraging women to vote but those are not of regular essence.  </t>
  </si>
  <si>
    <t>This is not applicable practice for Azerbaijan</t>
  </si>
  <si>
    <t xml:space="preserve">Yes, the local authorities and local active CSOs try to involve women in Local Councils, Gender Councils and generally in different initiatives. </t>
  </si>
  <si>
    <t>women are encouraged to get involved, especially at the local level, where women are encouraged to be mayors, closer to women in the region and rural localities</t>
  </si>
  <si>
    <t>No, on the contrary, sometimes election commissions registered political party lists that violated gender quota requirements. Sometimes this was done according to a court decision or without an oversight by the Central Election Commission. (VoxUkraine: https://voxukraine.org/perevagy-ta-vyklyky-zastosuvannya-gendernoyi-kvoty-pid-chas-mistsevyh-vyboriv-2020-roku-v-ukrayini).</t>
  </si>
  <si>
    <t>Does the legal framework ensure adequate safeguards for the independence and impartiality of the electoral management body (EMB)?</t>
  </si>
  <si>
    <t>Yes but there are shortcomings in practice</t>
  </si>
  <si>
    <t xml:space="preserve">Formation of election commission was always under control of the ruling New Azerbaijan Party in all elections since 2003. </t>
  </si>
  <si>
    <t xml:space="preserve">The legal framework for CEC appointment raises questions about the independence of the CEC from the executive. Members of the Central Commission are elected by the All-Belarusian People's Assembly at the proposal of the President of the Republic of Belarus, previously agreed upon with the Presidium of the All-Belarusian People's Assembly. Candidates to the Central Commission are recommended to the President of the Republic of Belarus by joint decisions of the Presidiums of Regional, Minsk City Councils of Deputies and Regional, Minsk City Executive Committees.
The Chairman of the Central Commission is elected by the All-Belarusian People's Assembly from among the members of the Central Commission at the recommendation of the President of the Republic of Belarus, previously agreed upon with the Presidium of the All-Belarusian People's Assembly. The Deputy Chairman and Secretary of the Central Commission shall be elected from among the members of the Central Commission at its first meeting. Candidates for the positions of Deputy Chairman and Secretary of the Central Commission shall be nominated by the Chairman of the Central Commission. The candidacy of the Deputy Chairman shall be preliminary agreed upon with the Presidium of the All-Belarusian People's Assembly.
Lower-level commissions are
established for each election and referendum. Local authorities play a key role in their
formation, with appointments to mid- and the lowest-level commissions being made through
decisions of respective local councils, executive committees, and administrations.
Political parties, public associations, labor collectives and groups of citizens are granted the
right to nominate members to all mid- and lower-level commissions (Election Code Article 35).
Combined with requirementsthat "as a rule" at least one third of commission members should
be appointed from among these nominees and for the maximum of one third to be civil
servants (Election Code Article 34), these appointment procedures, in principle, have the
potential to yield balanced representation of various groups and viewpoints.
However, the absence of clearly stipulated criteria for the selection of election officials detracts
from the effectiveness of these legal provisions and leaves local authorities wide discretion in
the appointment process, which is consistently characterized as not inclusive.
</t>
  </si>
  <si>
    <t>CSOs joint assessment of changes in Election Code: 
"The CSOs welcomed the proposal for e-registration and e-voting but worry that the adopted amendments regulate only general provisions while entrusting the Central Election Commission with making all the key decisions, giving it excessive control without defining essential criteria related to the rules, means, and procedures for electronic voting. Some such criteria pertaining to the existence of precise plans for e-voting, as well as the size of the voters assigned to the stations and the scope of access, procedures for appeals, etc, were suggested by the Venice Commission and the OSCE/ODIHR but are ignored in the amendments to the law, the report says.
The civil society organizations welcomed the introduction of certification of commission members and officials for the composition of precinct election commissions but noted from experience that the ruling party still informally controls the process of selecting “professional” members of the CEC.
The report also considers positive the expansion list of duties incompatible with membership in a precinct election commission, “thus excluding the possibility of electing the persons affiliated with parties and party donors.” For more information, please visit the following link: https://civil.ge/archives/523274</t>
  </si>
  <si>
    <t>The Venice Commission drew attention to several provisions of the new Code, such as the risk of politicization of the CEC's activity, given that the government can appoint three out of seven members of the institution.</t>
  </si>
  <si>
    <t>The Election Code states that nobody should influence the functioning of election commissions (parliament: https://zakon.rada.gov.ua/laws/show/396-20#Text). However, the appointment of EMB members is top-down and lacks advanced safeguards to ensure their independence and impartiality. This raises concerns, especially given the history of pressure towards the CEC by the presidential administration (OSCE/ODIHR: https://www.osce.org/files/f/documents/3/e/476974_1.pdf).</t>
  </si>
  <si>
    <t>Is the electoral administration provided all necessary resources (legal, human, financial) to efficiently perform its duties?</t>
  </si>
  <si>
    <t>Also significant donor funding has been allocated to this task</t>
  </si>
  <si>
    <t>it was never raised a concern, including during the reported period</t>
  </si>
  <si>
    <t>My answer "YES" referred to the general, more from the perspective that donor organizations such as the Council of Europe, UNDP and other entities cover the CEC with any necessity requested by the electoral authority. If we are to decipher by segments, then with reference to human resources, according to the new Electoral Code, there are employed in the regions and in each district of the country one contact person (35 people paid monthly by CEC), the CEC team at the central level has expanded with a new direction of 7 people, focused on the financial reporting of political parties, also the largest number of electoral officials, 22,000 people, are employed during an election. From this perspective, human resources exist for the fulfillment of duties. From a legal point of view, the recent amendment of the Electoral Code includes the provisions desired by the electoral body, the changes made in the electoral legislation being one of 3 conditions fulfilled out of the 9 conditions for Moldova to start negotiations for accession to the European Union, respectively from the perspective of resources legal, there are no impediments to fulfilling the duties. With reference to the financial aspect, CEC requested 300 million lei MDL from the state budget but received 280 million lei MDL. See the CEC decision here:https://bit.ly/3Dag2jK. The score can be changed from YES to PARTIALLY due to the consideration on a financial point of view because the CEC did not receive the entire amount requested, with minus 20 million lei MDL, and the activities not financially covered by the state budget will have to be covered from other sources, for example, external donors. But compared to 2021, the situation is visibly improved and CEC can perform its duties, that is why I consider we cannot stay with the score NO.</t>
  </si>
  <si>
    <t>The Election Code ensures necessary funding (parliament: https://zakon.rada.gov.ua/laws/show/396-20#Text). However, OSCE/ODIHR reported the lack of funds during prior local elections (OSCE/ODIHR: https://www.osce.org/files/f/documents/3/e/476974_1.pdf).</t>
  </si>
  <si>
    <t>Are effective mechanisms (procedures) in place to safeguard the integrity of the voting process?</t>
  </si>
  <si>
    <t>Mostly yes, however some shortcomings are registered in practice</t>
  </si>
  <si>
    <t xml:space="preserve">Legal procedures for voting are in line of standards of Council of Europe and OSCE on Election Day. But there are problems on implementation of voting procedures on Election day. </t>
  </si>
  <si>
    <t>Early voting
The Electoral Code provides for a five-day early voting period. No justification is required. Only
two PEC members are required to be present to administer early voting. Ballot boxes should
be sealed in the presence of observers for overnight storage, a daily voting protocol containing
the number of voters who had already voted has to be displayed at the polling station, and the
total number of voters who had voted early has to be reported as a separate figure in the
results protocol. these measures are
insufficient to safeguard the inviolability of election material.
Mobile voting
The PEC is obliged to provide the opportunity to vote to those who for health or for other valid
reasons cannot come to the polling station on Election Day. On the basis of oral and written
requests of such citizens, the PEC organizes mobile (home) voting on Election Day. No official
confirmation is required for the reasons of the inability to come to the polling station. Existing
procedures for mobile voting (home voting) create opportunities for manipulation and
observers cannot check whether voters actually requested mobile voting.</t>
  </si>
  <si>
    <t xml:space="preserve">On 6 February 2023, the Central Election Commission (CEC) held a meeting at which an important decision was made regarding the use of electronics and advanced digitalization in the electoral process.
According to the decision, 90% of Georgian voters will vote electronically in the 2024 parliamentary elections. Ideally, this should support building integrity during voting however this e-mechanism at this stage is mostly about automatic counting and sorting of the votes and does not relate to voting itself. </t>
  </si>
  <si>
    <t>At the moment, the voting process in Moldova is carried out according to the classic model, with physical participation at the polling station and protecting the secrecy of each voter's vote. The voting booths ensure the secrecy of the vote, including voting booths adapted for people with disabilities. Only people with visual disabilities can request the assistance of a foreigner in the voting booth, but this is done only to guide the person, not to influence him in any way</t>
  </si>
  <si>
    <t>The 2021 local elections of the Kharkiv mayor were assessed as rigged by two major election CSOs in Ukraine indicating problems of safeguarding the integrity of the voting process (Opora: https://www.oporaua.org/news/vybory/23724-opora-podala-tri-pozovi-do-sudu-cherez-falsifikatsiyi-na-viborakh-u-kharkovi; CVU: http://www.cvu.org.ua/nodes/view/type:news/slug:kvu-protokoly-na-problemnykh-dilnytsiakh-v-arkovi-mozhut-svidchyty-pro-sproby-falsyfikatsii-vyboriv). Yet, the judicial system ensures provides the opportunity to sue perpetrators in court.</t>
  </si>
  <si>
    <t>Is the organised transportation of voters forbidden?</t>
  </si>
  <si>
    <t>The ban is there and it is interpreted in the context of vote-buying as provision of services towards participation and voting. However we have not seen it used in practice.</t>
  </si>
  <si>
    <t xml:space="preserve">It was a often case in past elections. However, the law requires punishment those people who involved on transporation of voters on Election day. </t>
  </si>
  <si>
    <t>there is no relevant provision</t>
  </si>
  <si>
    <t>There is nothing indicated about this explicitly in the Election Code but it is perceived as influence on the voter's choice, and that's why the media covers it as a violation. Such facts are very numerous during elections. Moreover, there is an adopted practice of mobilization of so called "black world" representatives and neighborhood boys in favor of the ruling party, who control who goes to the polls and who doesn't.</t>
  </si>
  <si>
    <t>Among the repetitive legal problems identified by the observation missions, the lack of provisions regarding the organization of transport for voters on election day was constantly emphasized. In 2021, in order to combat the phenomenon of the organized transport of voters to the polling stations, without showing a discriminatory treatment towards a certain category of voters, the Central Electoral Commission was notified in relation to the organized transport to the polling stations accompanied by corruption to voters during the election day, these facts being noticed by some election observation missions, as well as some electoral competitors, adopted a Decision prohibiting organized transport</t>
  </si>
  <si>
    <t>It is allowed for persons with disabilities (parliament: https://zakon.rada.gov.ua/laws/show/396-20#Text).</t>
  </si>
  <si>
    <t>Does the legislation provide for dissuasive sanctions for vote buying?</t>
  </si>
  <si>
    <t>Yes, this is a criminal offence</t>
  </si>
  <si>
    <t>Article 47.3 of the Election Code prohibits participants in election and referenda
campaigns to distribute money, presents and other material goods, to carry out discounted
sales, to provide free services, and to influence voters by means of promises of money and
material goods. These violations may result in deregistration of contestants. No issues with the
implementation of these provisions or reports regarding vote buying were made in past
election observation reports.</t>
  </si>
  <si>
    <t xml:space="preserve">Law of Georgia
About making additions to the Criminal Code of Georgia
     "Article 164​1. Bribing voters
From the publication of the relevant legal act on the appointment of elections to the publication of the final results of the elections, the transfer or sale of cash, gifts and other material values to voters free of charge or at discounted prices, providing free services or promising to transfer cash, securities and other material values to support any electoral entity or vote in the elections In order to refrain from giving, except for the campaigning material stipulated by the Election Code, -
shall be punished by imprisonment for up to one year.
However, there are reported facts of vote buying but in practice, nobody is jailed. </t>
  </si>
  <si>
    <t>Vote buying is punishable according to art. from Penal Code</t>
  </si>
  <si>
    <t>The law identifies vote buying as criminal offense (parliament: https://zakon.rada.gov.ua/laws/show/1703-18#Text).</t>
  </si>
  <si>
    <t>Is the electoral management body perceived as impartial and independent of political control by voters and political actors?</t>
  </si>
  <si>
    <t xml:space="preserve">As Pashinyan has appointed his closest ally and party member/former MP as a head of CEC perception of impartiality was significantly damaged. </t>
  </si>
  <si>
    <t>Due to the protests after last elections and 2021 referendum, there is no trust in the election administration. There is no other way to judge as there is no independent sociological polls in Belarus.</t>
  </si>
  <si>
    <t xml:space="preserve">According to TI assessment report 2021 of the changes in Election Code: 
"Rules for establishing election commissions at all three levels are relatively fairer. The number of commissioners appointed by parties increased and each party can only appoint one commissioner. Instead of a simple majority, professional members of the Central Election Commission (CEC) are elected for the full term (5 years) by 2/3 of the members of Parliament.
Electoral threshold for municipality/city Assemblies (Sakrebulos) decreased and the proportion of Sakrebulo members elected through a proportional system increased. As such, the will of the voter will be more proportionally reflected in the final allocation of mandates; a threshold of 40% of voters was introduced for a majoritarian candidate to win the seat in the first round.
The changes ban amending the summary protocol of Precinct Election Commission (PEC) in the days after the election day; District Election Commissions (DEC) will not be able to amend the protocols without recounting the ballots; it is mandatory for the commissions to recount 10% of polling stations;
Restriction on campaigning during working hours was extended and covers all civil servants as well as employees of general public educational institutions and kindergartens;
A special registry of persons authorized to submit complaint to higher election commissions will be established and it will be possible to submit the complaint electronically; in addition, certain time frames for consideration of complaints and appeals increased as well."
Available here: https://transparency.ge/en/blog/amendments-election-code-georgia-assessment-and-recommendations
According to TI, GYLA, ISFED joint assessment report 2023:
Electoral amendments
The CSOs welcomed the proposal for e-registration and e-voting but worry that the adopted amendments regulate only general provisions while entrusting the Central Election Commission with making all the key decisions, giving it excessive control without defining essential criteria related to the rules, means, and procedures for electronic voting. Some such criteria pertaining to the existence of precise plans for e-voting, as well as the size of the voters assigned to the stations and the scope of access, procedures for appeals, etc, were suggested by the Venice Commission and the OSCE/ODIHR but are ignored in the amendments to the law, the report says.
The civil society organizations welcomed the introduction of certification of commission members and officials for the composition of precinct election commissions but noted from experience that the ruling party still informally controls the process of selecting “professional” members of the CEC.
The report also considers positive the expansion list of duties incompatible with membership in a precinct election commission, “thus excluding the possibility of electing the persons affiliated with parties and party donors.” Available here: https://www.gyla.ge/files/2020/%E1%83%99%E1%83%95%E1%83%9A%E1%83%94%E1%83%95%E1%83%94%E1%83%91%E1%83%98/untitled%20folder/%E1%83%A1%E1%83%90%E1%83%90%E1%83%A0%E1%83%A9%E1%83%94%E1%83%95%E1%83%9C%E1%83%9D%20%E1%83%99%E1%83%90%E1%83%9C%E1%83%9D%E1%83%9C%E1%83%9B%E1%83%93%E1%83%94%E1%83%91%E1%83%9A%E1%83%9D%E1%83%91%E1%83%90%E1%83%A8%E1%83%98%202022%20%E1%83%AC%E1%83%9A%E1%83%98%E1%83%A1%20%E1%83%93%E1%83%94%E1%83%99%E1%83%94%E1%83%9B%E1%83%91%E1%83%94%E1%83%A0%E1%83%A8%E1%83%98%20%E1%83%A8%E1%83%94%E1%83%A2%E1%83%90%E1%83%9C%E1%83%98%E1%83%9A%E1%83%98%20%E1%83%AA%E1%83%95%E1%83%9A%E1%83%98%E1%83%9A%E1%83%94%E1%83%91%E1%83%94%E1%83%91%E1%83%98%E1%83%A1%20%E1%83%A8%E1%83%94%E1%83%A4%E1%83%90%E1%83%A1%E1%83%94%E1%83%91%E1%83%90.pdf
</t>
  </si>
  <si>
    <t xml:space="preserve">PARTIALLY due to the fact that the named members in the current component of the CEC, have experience in the field of elections, they have been active within the CEC departments, some are considered persons with verticality, also the fact that person from civil society was elected vice-president of the CEC, the Program Director from the Promo-Lex Association, the only diligent organization in the field of election monitoring and which for years in a row criticized the CEC and highlighted the violations in the electoral field, this denotes that the CEC component is one that knows the field and is responsible for the for the self-stater.
 At the same time, at the beginning of the mandate, only the ruling party and the president sent their members to the CEC (thus there are 6 members being delegates from the PAS Party), that is why organizations such as Transparency International and ADEPT, have said over that since they are created on political criteria, the CEC will act as a result, politically. Even if the PAS Party, now holding the majority in the parliament, shares this point of view, they decided to establish the new commission according to the old law, which is why on the other hand they are not independent of political control. 
</t>
  </si>
  <si>
    <t>Since election results are not massively contested by political actors, it is reasonable to assume that they have sufficient trust from political actors. The public is more sceptical towards EMBs. According to the 2017 opinion poll, the Ukrainian public has expressed negative balance of trust (more distrust than trust) towards election management bodies. Still, local election commissions gained more trust than central ones. (CoE: https://rm.coe.int/opinion-poll-on-election-violations-ukr/168075dd63).</t>
  </si>
  <si>
    <t>Is the activity of the electoral management administration transparent and publicly accessible?  (i.e., Livestreams of meetings, timely publication of decisions, easy access to any data related to its activity?</t>
  </si>
  <si>
    <t>Mostly yes, also thanks to the efforts of the international community</t>
  </si>
  <si>
    <t xml:space="preserve">There are more than 5000 polling stations in country. Central Election Commission provided only 1/5 part of the polling stations with video camera during election day. However, there are not lifestream practice on session of the District and Central Election commissions. </t>
  </si>
  <si>
    <t xml:space="preserve">Decisions of the CEC were accessible at CEC web-site and its formal sessions were streamed. However transparency of lower level administration was not sufficient or just lacked. 
According to the Electoral Code, the decisions to form the commissions shall be published in the press within seven days from the moment of their issuance. During last 2021 Referendum the CEC did not adopted a decision regulating the procedure for informing the public by election commissions and local executive and administrative bodies about the preparation and conduct of the referendum. Thus, no rules have been defined on using the official websites of the executive committees and of local district administrations in cities to inform about the referendum. 
Unlike in previous election campaigns, during the referendum, the CEC did not determine the procedure for informing about the time and place of receipt of nomination documents for commissions members. On some local government websites, this information was not posted. Local observers have repeatedly criticized the procedure of establishing election commissions as lacking certainty in legal regulation, non-transparency of the process of selection of nominees, and absence of guarantees for equal representation of different political and social forces. The formation of the commissions was marred by selective and discriminatory approaches to the nominees depending on their affiliation to a particular political party, public association, etc. Same as during the formation of territorial commissions, the process of forming precinct commissions was poorly covered in the media. The absence of independent observers at executive committee and administration meetings affected the amount of information available on how precinct commissions were formed, including voting procedures and discussing their personal and professional qualities. 
For the first time in the election history of Belarus, lists of members of precinct election commissions were not posted on the websites of local executive committees immediately after the formation of the commissions and were not published in local media within the seven-day period required by the Electoral Code. the composition of PECs remained secret until the very end of the referendum: lists of members of precinct commissions were not posted at polling stations, and members of commissions had nametags stated “member of the election commission” instead of their surnames.
</t>
  </si>
  <si>
    <t xml:space="preserve">During the last two elections, the counting and announcing the final election results was prolonged in time. </t>
  </si>
  <si>
    <t>The progress of vote counting is usually published online, but the decisions of election commissions are often delayed and are rarely live streamed.</t>
  </si>
  <si>
    <t>Are there effective mechanisms for ensuring that the information in the voter register is accurate? (i.e. Access to voter lists)</t>
  </si>
  <si>
    <t>Yes. Even signed voter lists are available to the public</t>
  </si>
  <si>
    <t xml:space="preserve">There are legal mechanism for ensuring information on voter registration. But there are not sufficient mechanism to receive information about internal migration and updated list of voters. </t>
  </si>
  <si>
    <t>Voter registration is passive and decentralized. Voter lists are compiled by local executive
authorities and sent to the respective PECs. PECs are responsible for verifying and updating voter
lists, including through door-to-door checks, but no information about these updates was
publicized. PECs could add voters to lists immediately prior to and on election day, based on proof of residence, contrary to international standards.After the elections, paper copies of voter lists were returned to the local
executive authorities.
The law does not provide a possibility for cross-checking against duplicate
registrations before or on election day, resulting in inadequate safeguards against multiple voting. Voters could check their individual data
at PECs. There are no requirements to publish voter lists, to make information about updates public, or
to provide detailed information about the number of registered voters, detracting from
transparency in the management of voter lists.</t>
  </si>
  <si>
    <t xml:space="preserve">Yes, lists are published at the election districts, so everybody can check it. However, there have been cases when the dead person was spotted in the list. </t>
  </si>
  <si>
    <t>the introduction of permanent verification of the personnel number in the system and the verification of the voter's registration of a certain polling station</t>
  </si>
  <si>
    <t>Voters may check their date in the national voter registry (https://www.drv.gov.ua/portal/!cm_core.cm_index) and submit an online application to add to the national voter registry (https://guide.diia.gov.ua/view/vkliuchennia-vybortsia-do-derzhavnoho-reiestru-vybortsiv-656ac1eb-6c11-4603-8630-fd25fe5c79fa). An in-person application to a local election commission is also possible. However, for security reasons, the national voter registry is inaccessible during the wartime (CVK: https://cvk.gov.ua/novini/odna-iz-naytochnishih-sistem-obliku-vibortsiv-u-sviti.html).</t>
  </si>
  <si>
    <t>Are the voting spaces accessible?</t>
  </si>
  <si>
    <t xml:space="preserve">There are cases where voters with disabilities had access problems </t>
  </si>
  <si>
    <t>There is no legal requirement to choose and to conduct
elections only in fully accessible buildings. During the last several elections the CEC adopted special resolutions to facilitate participation
of persons with disabilities, prescribing special booths or tables for wheelchairs users,
providing informational material in Braille as well as magnification sheets and stencils for the
visually-impaired. Training for commissions members not always includes a section on
organization of voting for persons with disabilities.</t>
  </si>
  <si>
    <t xml:space="preserve">Voting spaces are accessible only for voters, nobody can accompany them. Unless somebody is with special disabilities and needs assistance. </t>
  </si>
  <si>
    <t>The "Equal access for all in polling stations" study, presented in April 2022, which represents an analysis of the degree of accessibility of about 1206 in 2022, and the audit of 800 polling stations was carried out previously. The study found that among the 2017 public buildings assessed, only 18 are fully accessible, which represents 0.89% of all polling stations.</t>
  </si>
  <si>
    <t>According to the Central Election Commission, information accessibility (for persons with visual and hearing disabilities) is overall higher than infrastructural accessibility (for persons with limited mobility). The infrastructural accessibility of voting spaces is problematic. (CVK: https://cvk.gov.ua/actualna-informaciya/chlen-tsvk-sergiy-postiviy-nasha-tsil-zabezpechennya-dostupnosti-viboriv-ta-usunennya-pereshkod-i-bar-ieriv-na-shlyahu-realizatsii-viborchih-prav-gromadyan.html).</t>
  </si>
  <si>
    <t>Is the polling secret?</t>
  </si>
  <si>
    <t xml:space="preserve">Yes. Sometimes cases of open voting were observed but that was a minor/non frequent issue </t>
  </si>
  <si>
    <t xml:space="preserve">In practice, there are cases of intervention on voting process by unauthorised person in Election day. </t>
  </si>
  <si>
    <t>According to national and international observation missions voting is generally secret</t>
  </si>
  <si>
    <t xml:space="preserve">Yes. It is secret but there were the cases when the voters were forced to take photos of the bullets and send it to the chat of the political party. This is perceived as an influence on voter's decision. </t>
  </si>
  <si>
    <t>the secrecy of the vote is ensured according to the instruction of the CEC</t>
  </si>
  <si>
    <t>According to the law and general practice - yes.</t>
  </si>
  <si>
    <t>Can the voters express their free will without intimidation?</t>
  </si>
  <si>
    <t xml:space="preserve">Can vary from community to community. In some communities pressure/intimidation of voters was observed  </t>
  </si>
  <si>
    <t>https://www.ohchr.org/sites/default/files/Documents/HRBodies/UPR/NGOsMidTermReports/MidTermReview_UPR_Azerbaijan_EMDS.pdf</t>
  </si>
  <si>
    <t xml:space="preserve">On the polling station voters technically can express their will without intimidation, however, there is an atmosphere of intimidation during the campaign period. </t>
  </si>
  <si>
    <t>According to the law yes and in practice too. However, socially vulnerable people, who receive social aids are often targets of political influence.</t>
  </si>
  <si>
    <t>Protecting the voting right of people to vote by secret ballot in public elections and referendums, without intimidation, is guaranteed by the constitution and electoral legislation. On the territory of the Republic of Moldova, on the right bank of the Dniester river, voting is done without any restrictions and in strict accordance with the law. In most polls, the problem appears related to the Moldovan citizens who live on the left side of the Dniester river, a territory that is not under the jurisdiction of the Chisinau authorities. Voting stations are opened for them on the right side of the Dniester and in every election certain impediments are encountered, such as actions by some activists who try to obstruct the access of voters on the left side of the Dniester to the voting stations or attempts to block the routes of movement or access ways</t>
  </si>
  <si>
    <t>Were there any cases of refusal to register observers (on reasonable grounds) in the last national elections?</t>
  </si>
  <si>
    <t>there were no national elections conducted in reporting period</t>
  </si>
  <si>
    <t xml:space="preserve">Some District Election Commissions refused accareditation of the obserevrs in 2020 parliamnetary elections. </t>
  </si>
  <si>
    <t xml:space="preserve">There were no registered independent observers during the last national elections </t>
  </si>
  <si>
    <t xml:space="preserve">Yes, there  are so called "Gongo" organizations established before the elections which are affiliated with particular political parties and introduce themselves as independent NGOs. Those which are identified to be affiliated are not permitted to participate in the elections as observers. However, there are many facts when such party-affiliated organizations observe the elections and during the bullet counting process they are often identified by real independent observers.  </t>
  </si>
  <si>
    <t>there were cases when the accreditation of some observers was withdrawn because they violated the electoral legislation</t>
  </si>
  <si>
    <t>Last national elections fall behind the analysed period.</t>
  </si>
  <si>
    <t>Can monitors/ observers observe elections (entire electoral process and the voting day) and fulfil their functions without obstacles or intimidation (within the country’s polling stations)?</t>
  </si>
  <si>
    <t>Yes, there were minor cases when commissions and/or other actors put obstacles to their work</t>
  </si>
  <si>
    <t>There are legal and practical obstacles to election observers. The law does not
provide observers with the right to receive certified copies of the results protocol nor does it
specify the observation of signature verification of initiative groups’ signature lists, the
handover of the results protocol from the PECs to the TECs and the compilation of the results
at the TECs. And there are wide discretionary powers of the election commission to deny
access to observers. These restrictions are at odds with paragraph 8 of the 1990 OSCE
Copenhagen Document and international good practice. Also according to Election Code
observers are entitled to do copy of commission protocol by its own means that has no legal
power.</t>
  </si>
  <si>
    <t xml:space="preserve">It depends. Sometimes, there are cases when observers are not even allowed to register complaints. </t>
  </si>
  <si>
    <t>For example, one observer present at a polling station, being able to access vote counting documents, identified voting violations (Opora: https://www.oporaua.org/blog/vybory/mistsevi-vybory/23727-iak-v-kharkovi-tsifri-v-protokolakh-ne-ziishlis-istoriia-sposterigacha).</t>
  </si>
  <si>
    <t>Are the observers allowed to monitor remote voting in military units/ prisons/ nursing homes/ homebound voting?</t>
  </si>
  <si>
    <t xml:space="preserve">Independent observers and journalists cannot get access these poling stations. </t>
  </si>
  <si>
    <t>According to the law observers have the right to observe, but in practice observation in prisons and military units are problematic</t>
  </si>
  <si>
    <t>Observers can monitor voting at any polling station.</t>
  </si>
  <si>
    <t>Are there applied technological tools (i.e., electronic register of voters, cameras in polling stations) used to ensure integrity of the voting process?</t>
  </si>
  <si>
    <t xml:space="preserve">For national elections </t>
  </si>
  <si>
    <t xml:space="preserve">In total, 1/5 of the polling stations provided with web cameras. </t>
  </si>
  <si>
    <t>no such measures exist</t>
  </si>
  <si>
    <t xml:space="preserve">Yes, camera, marking procedure and electronic vote counting is also being introduced meanwhile. </t>
  </si>
  <si>
    <t>1. electronic state registers are used, which is up-to-date,
2. for each polling station there are 2 operators who register in the e-Day electronic system the presence of voters at each polling station in order to prevent multiple voting, at the end of the day these two operators send the report to
at SV from outside the country, 
3. there are also MRZ scanners to scan voters' IDs
4. the voting process, including the counting of votes, is filmed by cameras in each voting section that are not connected to the net</t>
  </si>
  <si>
    <t>There is the national voter registry (https://www.drv.gov.ua/portal/!cm_core.cm_index). However, for security reasons, the national voter registry is inaccessible during the wartime (CVK: https://cvk.gov.ua/novini/odna-iz-naytochnishih-sistem-obliku-vibortsiv-u-sviti.html). No other digital tools are mandatory.</t>
  </si>
  <si>
    <t>Are vote counting and tabulation systems transparent and observable by candidates and observers?</t>
  </si>
  <si>
    <t>Yes, there were almost no complains about lack of that</t>
  </si>
  <si>
    <t>The counting procedures remain one of the central subjects of criticism by both international and
domestic observers. One of the key related problems is the absence of an established step-by-step
description of the method and procedure of counting in Art. 55 of the Electoral Code.
This article establishes only the rule of separate counting of votes by type of voting (early voting,
home voting and voting on the main polling day), counting of ballots for each candidate separately
and counting of ballots directly by members of the commission, without a break until the final
result. Art. 55, however, does not specify the exact way of counting the ballots and the roles of
PEC members. This is the main systemic problem of the current legislation, which results in the
absence of transparency in vote counting, manipulations with the figures and rigging voting
results.
Traditionally, election commissions used the so-called simultaneous and collective counting of
votes, when the ballots are counted by all members of the commission at the same time, and the
ballots are not displayed. This method of counting votes is not established by Art. 55 of the
Electoral Code, is non-transparent to observers and other PEC members and allows for falsification
of the vote count.</t>
  </si>
  <si>
    <t xml:space="preserve">Yes, but sometimes the Commission members agree on their roles in advance, as well as, where each of them will stand during counting which is problematic. </t>
  </si>
  <si>
    <t>The counting process is filmed by the cameras, but without seeing the important data</t>
  </si>
  <si>
    <t>Observers are allowed to witness vote counting and tabulation (parliament: https://zakon.rada.gov.ua/laws/show/396-20#Text).</t>
  </si>
  <si>
    <t>Is there a standard practice in making the election results and all relevant election documents (i.e. protocols, voter participation information) publicly accessible in a timely manner?</t>
  </si>
  <si>
    <t>Yes, such practices are in place</t>
  </si>
  <si>
    <t>After being signed by the chairperson or deputy or secretary of the PEC, one copy of the
protocol is immediately submitted to the corresponding higher-level commission, the second
— to the body that formed the PEC. The third copy of the protocol is stored in the commission
files. Observers have the right to receive a copy of the protocol on voting results. This copy is
not signed by commission members and is not certified by the commission’s stamp. The
protocol forwarded to the TEC should be annexed with, if any, dissenting opinions of the
commission members, statements by the candidates’ proxies and other individuals about
violations during the voting or counting and any decisions taken in these cases.
Neither the law nor the CEC regulations describe the procedure for the receipt of the protocols
and ballots by the TECs. The election results in the electoral district are approved at a meeting
of the TEC no later than four days after the end of voting. Thus, even with the settlement by a
CEC decision of the right of observers to be present during the transfer of the protocols of
voting results and ballots from the PECs to the TECs, observers are efficiently deprived of the
opportunity to observe this crucial election phase.</t>
  </si>
  <si>
    <t>Yes, in accordance to Article 8 of Election Code: https://matsne.gov.ge/ka/document/view/1557168?publication=79</t>
  </si>
  <si>
    <t>They are made publicly accessible, but sometimes with significant delays.</t>
  </si>
  <si>
    <t>Do election observation organisations confirm that the elections were without serious problems?</t>
  </si>
  <si>
    <t xml:space="preserve">As there were no international observers in local elections, the election observation was domestic. they mostly confirm that there were no serious problems. </t>
  </si>
  <si>
    <t>All independent national and international observation missions stated serious problems.</t>
  </si>
  <si>
    <t>During the last two elections the reports were problematic. Apart from the violations during the election day, there are cases of election bias before and after the elections which is not properly observed and there are not many effective mechanisms for that either.</t>
  </si>
  <si>
    <t>But the 2021 local elections of the Kharkiv mayor were assessed as rigged by two major election CSOs in Ukraine indicating biased implementation by electoral management bodies (Opora: https://www.oporaua.org/news/vybory/23724-opora-podala-tri-pozovi-do-sudu-cherez-falsifikatsiyi-na-viborakh-u-kharkovi; CVU: http://www.cvu.org.ua/nodes/view/type:news/slug:kvu-protokoly-na-problemnykh-dilnytsiakh-v-arkovi-mozhut-svidchyty-pro-sproby-falsyfikatsii-vyboriv).</t>
  </si>
  <si>
    <t>Do criteria for party registration include mandatory gender quota mechanisms as conditions for registration?</t>
  </si>
  <si>
    <t xml:space="preserve">As much I could learn there is no mandatory gender quota </t>
  </si>
  <si>
    <t>Gender quota is not included mechanism for party registation</t>
  </si>
  <si>
    <t>No</t>
  </si>
  <si>
    <t>Gender quotas are introduced only at the pre-election stage.</t>
  </si>
  <si>
    <t>Are there language barriers and literacy barriers that disproportionately affect women in the frame of elections and their chances to vote?</t>
  </si>
  <si>
    <t>There are no cases documented</t>
  </si>
  <si>
    <t>not know that language or literacy barries effected women participation</t>
  </si>
  <si>
    <t xml:space="preserve">Yes there are language barriers for ethnic minorities but not only women but also men are affected by this. The bullets are in Georgian-Azerbaijani, or Georgian-Armenian languages and on the districts where we have both, the bullet is in Georgian-Armenian-Azerbaijani language. However, before the elections the campaign is not run effectively. Moreover, there is a tendency that the minorities mostly vote for rulling parties since they affiliate them with the state. This tendency is slowly changing in Azerbaijani minorities especially, because their youth is becoming more and more integrated with the rest of the society. 
However, in some places, for example in Shaumiani, where ethnically Armenians are compactly residing and surrounded with ethnically Azerbaijanis (in Kvemo Kartli region), they received the election bullets in Georgian language only. </t>
  </si>
  <si>
    <t>Language and literacy do not prevent women from participation, especially given high literacy rates.</t>
  </si>
  <si>
    <t>Are there cultural traditions that tend to prevent women from registering and/ or participating? (i.e. Such as ethnic or national customs/ Traditions related to religion/ General patriarchal traditions)?</t>
  </si>
  <si>
    <t xml:space="preserve">This might be a case in rural areas and/or among some national/religious minority groups. </t>
  </si>
  <si>
    <t>no</t>
  </si>
  <si>
    <t xml:space="preserve">They might be accompanied by their family members at the election districts but they vote alone. How independent are they in their decisions is hard to analyse. </t>
  </si>
  <si>
    <t>To a great extent women are associated with the roles of ‘family carers’, who should take care of children and housework instead of taking political leadership roles (VoxUkraine: https://voxukraine.org/perevagy-ta-vyklyky-zastosuvannya-gendernoyi-kvoty-pid-chas-mistsevyh-vyboriv-2020-roku-v-ukrayini).</t>
  </si>
  <si>
    <t>Do election observation organisations confirm that the elections were held without serious gender-related/ women’s rights - related incidents?</t>
  </si>
  <si>
    <t>There was little attention to gender issues, however no explicit cases were registered.</t>
  </si>
  <si>
    <t>nothing to report during reported period</t>
  </si>
  <si>
    <t>N.A</t>
  </si>
  <si>
    <t>There are no gender-focused reports on the only election in the analysed period.</t>
  </si>
  <si>
    <t xml:space="preserve">1.1.3 Electoral campaigning </t>
  </si>
  <si>
    <t>Are the legal criteria for registration of parties and candidates fair, reasonable, and compliant with international standards? (i.e. Equitable conditions apply to all applicants.)</t>
  </si>
  <si>
    <t>Yes, those are mostly in line with international standarts</t>
  </si>
  <si>
    <t xml:space="preserve">In past the law ensured alternative options for registration of the candidates via financial deposit at the election commisions. In 2010 this regulation removed from the Law and now registration of candidates regulated by the collection of signatures.  </t>
  </si>
  <si>
    <t>Any citizen of the Republic of Belarus by birth, who is at least 40 years old, has the right to vote, has been permanently residing in Belarus for at least 20 years immediately prior to the election, and who has not previously held a foreign citizenship or residence permit or other document of a foreign state entitling him or her to benefits and other privileges may be elected President of the Republic of Belarus.
A citizen of the Republic of Belarus who has reached the age of 21 and permanently resides in the Republic of Belarus may be elected as a deputy of the House of Representatives.
A citizen of the Republic of Belarus over the age of 18 may be elected as a deputy of the local Council of Deputies.
The criteria for defining permanent residency are not provided in law. As
such, restrictions on candidacy rights based on the length of residence and requirement not to have a residence permit of other country are at odds with
international obligations and standards.</t>
  </si>
  <si>
    <t>Please see the Articles 22, 23 and 24 of the ORGANIC LAW OF GEORGIA ON POLITICAL ASSOCIATIONS OF CITIZENS: https://matsne.gov.ge/en/document/view/28324?publication=32</t>
  </si>
  <si>
    <t>The law provides that parties, blocs and candidates have equal opportunities to campaign, and affords candidates certain legal protections. However, it is prohibited to campaign for election prior to candidate registration.
Contestants could start election campaigning immediately after registration by the CEC.</t>
  </si>
  <si>
    <t>The requirements are reasonable and equitable (parliament: https://zakon.rada.gov.ua/laws/show/755-15#Text).</t>
  </si>
  <si>
    <t>Is there an independent mechanism to monitor and react to incitements of hatred and discrimination during campaigns?</t>
  </si>
  <si>
    <t>Not really, especially at local level</t>
  </si>
  <si>
    <t>no such mechanism is existing</t>
  </si>
  <si>
    <t>Public Defender's Office. However, the election campaigns are mostly based on hatred. Please see two relevant pieces on this matter: 1) https://idfi.ge/en/dead_or_alive_you_are_in_the_elections_rally 2)  https://gip.ge/%e1%83%9e%e1%83%9d%e1%83%9a%e1%83%98%e1%83%a2%e1%83%98%e1%83%99%e1%83%a3%e1%83%a0%e1%83%98-%e1%83%9e%e1%83%9d%e1%83%9a%e1%83%90%e1%83%a0%e1%83%98%e1%83%96%e1%83%90%e1%83%aa%e1%83%98%e1%83%90-%e1%83%93/</t>
  </si>
  <si>
    <t xml:space="preserve">the dynamics of hate speech and incitement to discrimination increases in intensity during the pre-election and election period and decreases after the end of the election campaign.Monitoring is carried out by monitoring CSOs and is carried out by monitors. The cases identified by CSOs were
reported based on monitoring questionnaires. The questionnaires included a series
of categories needed to measure and analyze general data, such as: date, the publication of the reported cases, the category of sources, the authors who generated the hate speech etc  </t>
  </si>
  <si>
    <t>It rests with election-focused CSOs.</t>
  </si>
  <si>
    <t>Is there an independent (state) mechanism for identifying bias in the state media and private media involved in election coverage?</t>
  </si>
  <si>
    <t xml:space="preserve">There are local NGOs who are doing media monitoring during the campaign. Especially during local elections little monitoring of media has been done. </t>
  </si>
  <si>
    <t>While the Ministry of Information is the primary regulatory body for media
with a duty to carry out media monitoring, there is no
independent oversight authority to monitor compliance of media with election and
referendum campaign regulations. As a usual practice during
elections and referenda, the CEC establishes a Media Supervisory Board, the role of which,
according to respective CEC resolutions, is to ensure the implementation of rules on
campaigning in media and to advise the CEC on media-related complaints and applications.
However, observers have pointed out in the past that the composition of the Media
Supervisory Board does not ensure its impartiality and effectiveness, its sessions and decisions
are not public, and that no systematic media monitoring is carried out. Overall, the regulations and the institutional set-up of this body do not ensure independent and effective
oversight of media conduct during election campaigns.</t>
  </si>
  <si>
    <t xml:space="preserve">Communications Commission (ComCom): https://comcom.ge/en/the-commission and Georgian Charter of Journalistic Ethics(Qartia): https://www.qartia.ge/en </t>
  </si>
  <si>
    <t>Although the Election Code stipulates what is considered a bias in mass media, a dedicated mechanism is missing (parliament: https://zakon.rada.gov.ua/laws/show/396-20#Text). Violations of the law can be sued in court.</t>
  </si>
  <si>
    <t>Is media coverage of elections regulated to ensure "a level playing field”?</t>
  </si>
  <si>
    <t xml:space="preserve">No some degree but not always applicable to local elections. </t>
  </si>
  <si>
    <t>Article 4 of the Law on Mass Media obliges media to be guided by such
principles as credibility, equality and plurality of opinions in their activities. Article 46.3 of the
Election Code obliges media to ensure that information materials about presidential
candidates are objective and credible, and that no preference is given to any of the
contestants. Based on media monitoring reports from past elections, these principles are not
duly reflected in general media coverage of elections, including in newscasts and other
editorial programs of state media. Aside from free airtime allocated, contestants typically
feature only minimally in editorial reporting, the lion's share of which is focused on incumbents
and authorities, covered overwhelmingly favorably. Alternative viewpoints are generally
absent from reporting, with coverage provided to opposition candidates being predominantly
negative and geared towards discrediting. Past citizen and international observer reports
have pointed out that the biased media coverage by the state media and the restrictive media
environment are not in line with international obligations.</t>
  </si>
  <si>
    <t>Yes but hate speech and political bias continue to be a major challenge for the media in the pre-election period: https://comcom.ge/ge/yvela-siaxle/sidzulvilis-ena-da-politikuri-mikerdzoeba-winasaarchevno-periodshi-kvlav-mediis-mtavar-gamowvevad-rcheba.page</t>
  </si>
  <si>
    <t xml:space="preserve">The Election Code stipulates what coverage is forbidden (parliament: https://zakon.rada.gov.ua/laws/show/396-20#Text). </t>
  </si>
  <si>
    <t>Is there a regulatory framework for campaigning on social and online media that also provides safeguards for freedom of expression?</t>
  </si>
  <si>
    <t>not really</t>
  </si>
  <si>
    <t>There is special regulation adopted by the Central Election Commission for pre-election campaign and this document adjusted for all type of elections.</t>
  </si>
  <si>
    <t xml:space="preserve">Media regulations and restrictions include social and online media. </t>
  </si>
  <si>
    <t>The Election Code does not specifically regulate campaigning rules neither on online nor on social media (parliament: https://zakon.rada.gov.ua/laws/show/396-20#Text).</t>
  </si>
  <si>
    <t>Does electoral legislation include a mechanism for transparent financial reporting by candidates and political parties?</t>
  </si>
  <si>
    <t>Yes, it is in place but there are ways to surpass that</t>
  </si>
  <si>
    <t>The Election Code requires candidates to submit interim reports
in the course of the campaign (three reports in case of referenda and one in presidential
elections) and the final financial report on all income and expenditure not later than 5 days
after election / referendum. This is a relatively short deadline,
which might not be sufficient for compiling all the required information and documentation.
At odds with international obligations and good practice, the law does not require contestants'
interim and final reports to be published. This limits the overall transparency and accountability
for campaign finances and has been recommended by international organizations to be
addressed in the legislation.
Based on Election Code, the CEC receives weekly bank
updates on transactions made through campaign accounts and is required to publish
summaries of income and expenditure within two days of receipt of this information. Reports
by international observers indicate that in practice such summaries are published irregularly,
in some cases without all the required information.
GRECO has recommended that the
practice of publishing only summaries should be reconsidered, and a more meaningful level of
detail in disclosure should be ensured. When identifying an appropriate level of disclosure, a
careful balance needs to be found between achieving sufficient transparency and ensuring that
it does not serve as a means for targeting donors and the recipients of donations on political
grounds.</t>
  </si>
  <si>
    <t>According to the Election Code: "Article 8​1. Election publicity:
1. The election process, the activities of the election administration, the sources and amount of funding for the election participants, the expenses incurred for the elections are open and public.
However, nothing is specified about reporting.
You can see the latest donations to political parties here: https://transparency.ge/en/blog/political-donations-quarterly-newsletter-n2</t>
  </si>
  <si>
    <t>In April 2023, the regulation on the financing of political parties in Moldova was approved and a department of specialists was created within the CEC that will check the expenses of the parties according to the legislation</t>
  </si>
  <si>
    <t>The law On Political Parties mandates quarterly reporting of party finances (parliament: https://zakon.rada.gov.ua/laws/show/2365-14#Text). This is overseen by NACP (NACP: https://nazk.gov.ua/uk/documents/pro-derzhavne-finansuvannya-politychnyh-partij/). However, during the pandemic this reporting was paused and has not been renewed since then (RPR: https://rpr.org.ua/news/chomu-vazhlyvo-vidnovyty-zvituvannia-politychnykh-partiy/).</t>
  </si>
  <si>
    <t>Are political parties provided with public funds to finance their campaign?</t>
  </si>
  <si>
    <t>but really limited</t>
  </si>
  <si>
    <t>Under  the Law on Political Parties and the Election
Code, parties and contestants in elections are not provided with any direct public funding
(abolished in 2013).
 The absence of public funding is seen as considerably affecting the ability
of parties to be established and to sustain their activities, as well as substantially reducing
contestants’ campaign possibilities. While indirect funding in the form of published campaign
programs and voter information materials for contestants, access to campaign meeting
premises and to media is provided, the extent to which it genuinely serves to advance the
campaigns of all contestants in an equitable manner has been questioned in observers' reports.
It has been a long-term recommendation by national stakeholders and international
organizations to consider granting direct state aid to political parties and/or electoral
campaigns.</t>
  </si>
  <si>
    <t>According to Election Code: Article 30
1. Every year, money is allocated from the state budget of Georgia for the financial support of party activities and the development of the party system.
2. The party that received at least 1% of the real votes of voters in the last elections of the Parliament of Georgia receives money from the state budget of Georgia.</t>
  </si>
  <si>
    <t>Political parties benefit from subsidies - financial sources allocated from the state budget to the political party, for the financing of its activity, depending on the number of votes obtained in the elections</t>
  </si>
  <si>
    <t>The law On Political Parties ensures allocating public party funding (parliament: https://zakon.rada.gov.ua/laws/show/2365-14#Text).</t>
  </si>
  <si>
    <t>Are there clear rules on donations to political parties/ candidates and election spending that would prevent undue influence and corruption?  (source: see GRECO reports)</t>
  </si>
  <si>
    <t>Yes but not functioning well</t>
  </si>
  <si>
    <t>Election Code provides special rules for party funding and spending on election period. But these rules are not strict and clear about donation procedures.</t>
  </si>
  <si>
    <t>Campaigns can be funded from candidates' own resources,
members of initiative groups (referenda), as well as from donations by citizens and legal
entities (both). Donations from private and legal persons are capped. Donations from anonymous or foreign sources, and
state or state-funded, religious or charitable organizations are prohibited. There are no
comprehensive provisions and obligations to account for in-kind contributions made to
campaigns. It has been a long-term concern of observers that donations from citizens and
businesses to campaigns of opposition parties and candidates have been limited due to fear of
retribution and that the protracted bank procedures have a further discouraging effect for
potential donors.
With regard to campaign expenditure, the law sets limits.</t>
  </si>
  <si>
    <t>According to Election Code and in accordance to the EU 12 conditionalities, the Article  25 states:  
 1. The total amount of expenses incurred by the party during the year should not exceed 0.1% of the gross domestic product of Georgia of the previous year. The mentioned amount includes the expenses incurred by the party and another person for its benefit, which are established by the State Audit Service, about which the respective party is notified.
[ 1. The total amount of expenses incurred by the party during the year should not exceed 0.1% of the gross domestic product of Georgia of the previous year. The mentioned amount includes expenses incurred by the party and by another person for its benefit, which are determined by the legal entity of public law - Anti-corruption Bureau (hereinafter - Anti-corruption Bureau) and which are reported to the relevant party. (to take effect from September 1, 2023)]
[ 1. The total amount of expenses incurred by the party during the year should not exceed 0.05% of the gross domestic product of Georgia of the previous year. The mentioned amount includes expenses incurred by the party and by another person for its benefit, which are determined by the legal entity of public law - Anti-corruption Bureau (hereinafter - Anti-corruption Bureau) and which are reported to the relevant party. (to take effect from September 2, 2023)]</t>
  </si>
  <si>
    <t>The law On Political Parties imposes limits on private donations to political parties (parliament: https://zakon.rada.gov.ua/laws/show/2365-14#Text). GRECO reports do not cover nationwide elections, because they did not occur during the analysed period.</t>
  </si>
  <si>
    <t>Are there laws in place to prohibit the use/ abuse of "administrative resources"?</t>
  </si>
  <si>
    <t>yes but not functioning, especially at local level</t>
  </si>
  <si>
    <t>The Election Code contains some guarantees against the misuse of administrative resources
during presidential campaigns. Election Code prohibits using the benefits of official position for
electoral purposes and involving state structures in the collection of signatures. Article 73
elaborates that the "use of benefits of official position" includes: involving subordinates and
persons in a professional dependence in activities in support of nomination or election during
their working time; use of premises of state bodies and organizations if other contestants are
not able to use them on the same conditions; use of communication technologies and
equipment of state bodies and organizations; free or discounted use of vehicles belonging to
the state; and collection of signatures during duty trips.
However, it is the implementation of existing provisions against misuse and their enforcement
that constitute the primary problem in practice. Citizen and international observers continue
to point to blatant disregard of prohibitions in place and the extensive use by incumbents and
officials of administrative, institutional, budgetary, and informational resources in campaigns,
undermining the equality of campaign opportunities and blurring the line between the party
and the state. While Article 73.4 of the Election Code stipulates that the misuse of official
position by a contestant may result in deregistration, no other effective, dissuasive and
proportionate sanctions are envisaged and the CEC neither pro-actively monitors compliance
nor enforces the existing provisions. The ability and the level of commitment of the CEC to
effectively oversee and enforce regulations against state officials or the governing party for
abusing state resources are strongly linked to the level of its independence. Concerns related
to the independence of the election administration outlined earlier in text are of relevance
also to this discussion.
The existing provisions against the misuse of administrative resources are applicable only to
presidential and parliamentary elections, and do not extend to referenda. Good practice for
referenda emphasized that the guarantees of neutrality of officials and the prohibitions to use
administrative resources and public funds for campaign purposes should be included in
provisions related to referenda.</t>
  </si>
  <si>
    <t>In accordance with EU's 12 conditionalities the Election Code, Article 88. Violation of requirements established by law in the use of administrative resources and official or official status during pre-election agitation and pre-election campaign states:
1. Violation of the requirements established by this law in the use of administrative resources and in the use of official or official status during pre-election agitation and pre-election campaign -
will lead to a fine in the amount of 2,000 to 4,000 GEL.
2. The responsibility provided for in this article may be imposed on a person within 3 years after the relevant action has been committed.
Organic Law of Georgia No. 2475 of December 22, 2022 - website, 29.12.2022.</t>
  </si>
  <si>
    <t>According to art. 52 para. (7) of the Electoral Code, candidates cannot use public means and assets (administrative resources) in electoral campaigns</t>
  </si>
  <si>
    <t>The Election Code prohibits campaigning by public officials (parliament: https://zakon.rada.gov.ua/laws/show/396-20#Text).</t>
  </si>
  <si>
    <t>Is the registration of parties and candidates free of bias and political influence?</t>
  </si>
  <si>
    <t>There were cases of political pressure at local level</t>
  </si>
  <si>
    <t xml:space="preserve">According to Article 68 of the Election Code, registration
of presidential candidates is carried out by the CEC between 35 and 25 days before the
election. Apart from support signature requirements, potential candidates are required to
submit a number of other documents for registration, including a detailed declaration of
income and property of the nominee, their spouse and close relatives. While aspiring
candidates are granted the right to get acquainted with the results of verification of
registration documents, the law does not envisage the possibility to correct minor and
technical inaccuracies or omissions before the CEC takes a decision on registration or rejection.
Election observation reports showed multiple instances of politically motivated rejections in registrations, however during the reported period no elections were conducted. </t>
  </si>
  <si>
    <t>The only case of elections during the analysed period (of Kharkiv mayor) did not show any violations regarding registrations of candidates.</t>
  </si>
  <si>
    <t>Are independent candidates allowed to register and registered if they fulfil legal requirements?</t>
  </si>
  <si>
    <t>Elections in Armenia are 100% based on partly lists, even the local ones.</t>
  </si>
  <si>
    <t xml:space="preserve">In term of legal rules, the candidates can get registration through collection of required signatures. But CEC refuses registration of some candidates on groundless or on politically motivated reasons. </t>
  </si>
  <si>
    <t>no elections were conducted during reported period</t>
  </si>
  <si>
    <t>The only case of elections during the analysed period (of Kharkiv mayor) indicate the registrations of independent candidates.</t>
  </si>
  <si>
    <t>Do candidates run their campaign without intimidation and harassment?</t>
  </si>
  <si>
    <t xml:space="preserve">There were cases resisted at local level when candidates were intimidated and not able to run an equal campaign. </t>
  </si>
  <si>
    <t xml:space="preserve">Usually, independent and pro-governmental candidates do not face any challenges or indimidation during election campaign period, but opposition candidates can get pressures and intimidates in some regions of the country.  </t>
  </si>
  <si>
    <t>No elections were conducted during reported period</t>
  </si>
  <si>
    <t>No, intimidation and harassment is unfortunately the integral part of political campaigning in Georgia.</t>
  </si>
  <si>
    <t>Observers report cases of intimidation of competitors, even some of the use of violence, in every electoral period.</t>
  </si>
  <si>
    <t>The Kharkiv mayor election campaign demonstrated elements of intimidation and harassment (Opora: https://www.oporaua.org/report/polit_ad/23753-facebook-agitatsiia-na-viborakh-miskogo-golovi-u-kharkovi).</t>
  </si>
  <si>
    <t>Are candidates/ parties provided with equitable access to state-owned media?</t>
  </si>
  <si>
    <t>However, this is an issue in local elections, as there is almost no regional TV/media</t>
  </si>
  <si>
    <t>The agitation in support of the draft of amendments to the Constitution put to the referendum was not limited to the terms of the electoral campaign and started long before the appointment of the referendum. At the same time, the authorities used all the resources of the state mass media, pro-governmental telegram channels, ideologists, pro-governmental experts, and officials to support the new draft of amendments to the Constitution.
While preparing and holding the referendum, the authorities widely used administrative resources to campaign in support of the draft amendments to the Constitution. At the same time, equal campaign conditions for opponents and supporters of the draft of amendments to the Constitution submitted to the referendum were not ensured. Moreover, the authorities persecuted opponents of the referendum and the draft amendments to the Constitution by means of repressions that have become traditional in the last 18 months: detentions, administrative arrests, publication of video confessions of detained opponents of the referendum in pro-governmental Telegram channels, etc.
Legislative restrictions on public campaigning during the referendum, as well as general restrictions of mass events by opposition parties and ordinary citizens, make it impossible to extensively use rallies to campaign during the referendum.</t>
  </si>
  <si>
    <t>Legally yes, practically partially, in a limited sense.</t>
  </si>
  <si>
    <t>The only election campaign in the analysed period was local and therefore did not use nationwide state media.</t>
  </si>
  <si>
    <t>Are candidates/ parties provided with equitable conditions for political advertisements and debates on national private broadcasters?</t>
  </si>
  <si>
    <t>Yes, but this is an issue at local  levels/elections</t>
  </si>
  <si>
    <t>there are no national private broadcasters</t>
  </si>
  <si>
    <t>Legally yes: https://www.matsne.gov.ge/en/document/view/1726437?publication=0
However,  in practice, it is a huge problem: (1)  report about political advertising in mainstream media: https://comcom.ge/en/news/press-releases/analysis-of-free-and-paid-political-advertising-during-the-2020-georgian-parliamentary-elections.page
(2) report about putting political advertising in social media: https://www.isfed.ge/eng/rekomendatsiebi/ISFED-is-rekomendatsiebi-sotsialuri-mediis-platformebis-saarchevno-protsesebshi-gamokenebis-shesakheb</t>
  </si>
  <si>
    <t>Is there an independent and efficient oversight of political and campaign financing (according to OSCE/ODIHR reports)?</t>
  </si>
  <si>
    <t>OSCE/ODIHR was not observing local elections in Armenia</t>
  </si>
  <si>
    <t>The Election Code designate the CEC and financial
supervision institutions as oversight bodies to carry out control over income and expenditure
through campaign funds, with the right to request additional information from the respective bank or other relevant structures. However, concrete responsibilities and obligations of the
CEC, as well as the exact scope of this control are not outlined. Neither the legislation nor CEC
resolutions clearly provide for verification of information submitted by contestants and outline
concrete steps to be undertaken by the oversight bodies. Overall, regulations do not create a
clear and comprehensive framework for effective monitoring of campaign financing.
In addition, given the long-standing concerns related to the independence of the election
administration, recommendations have been made to reconsider its role in political party and
campaign oversight and to vest this function with an independent, impartial, professional and
duly resourced body.</t>
  </si>
  <si>
    <t xml:space="preserve">This is the competence of the State Audit Service. From the date of appointment of the elections, the candidate/electoral subject of the electoral subject is obliged to report to the State Audit Service once every three weeks in the prescribed form to submit a financial report. In addition to the financial reports of the election campaign, before February 1 of each year, political parties are obliged to submit to the State Audit Service the summary financial statements of the previous year, which are published on the website of the Audit Service. </t>
  </si>
  <si>
    <t>This is overseen by NACP (NACP: https://nazk.gov.ua/uk/documents/pro-derzhavne-finansuvannya-politychnyh-partij/). OSCE/ODIHR reports do not cover the only local elections that occurred in the analysed period.</t>
  </si>
  <si>
    <t>Have sanctions been applied under the legislation on financial reporting?</t>
  </si>
  <si>
    <t>To my knowledge and research - no</t>
  </si>
  <si>
    <t>The legal framework envisages a range of sanctions for violations of campaign
finance regulations, the emphasis of which is predominantly on overspending and the use of
funds from prohibited sources. Candidates overspending by more than 20 per cent of the set
limits or those receiving donations from unauthorized sources may be de-registered. In case of referenda, exceeding the spending limit by more than
20 per cent or using other funds as part of the limit will result in the denial of the proposal to
initiate the referendum. De-registration is generally
considered a disproportionate measure. In addition, timely and effective redress against undue
de-registrations is often practically difficult to achieve, as decisions on appeals may remain
pending beyond election day, rendering reinstatements unlikely or not possible.
The formulations of sanctions
envisaged do not appear to cover other possible irregularities, such as late submission of
financial reports, submission of incomplete or false information, or failure to establish a
campaign fund in connection with a referendum. The process of imposing sanctions should be
protected from political interference; this reinforces the need for an independent and
impartial body to be vested with authority to oversee campaign and political party financing.</t>
  </si>
  <si>
    <t>Election Code: Article 85. Failure to comply with the requirements established by the law on limitation of election campaign expenses and accountability
1. Failure to comply with the obligation established by law to submit information and financial report about the election campaign fund and/or submitting them with incorrect data will result in a warning or fine: for an independent candidate - in the amount of 1,000 GEL, for a political party - in the amount of 5,000 GEL.</t>
  </si>
  <si>
    <t>the most eloquent is the case of the elections in the municipality of Balti, when the competitor was excluded from the race on the grounds that he used undeclared funds in the electoral campaign</t>
  </si>
  <si>
    <t>Reporting on political party funding was paused during the 2020 pandemic and has not been renewed since then. NACP only plans to restore the reporting and analysis (NACP: https://nazk.gov.ua/uk/novyny/yak-politychni-partiyi-vykorystovuyut-koshty-platnykiv-podatkiv-nazk-ponovlyuye-derzhavnyj-kontrol/).</t>
  </si>
  <si>
    <t>Have the election observation organisations/ missions reported multiple instances of use/ abuse of administrative resources in recent national elections?</t>
  </si>
  <si>
    <t xml:space="preserve">To some extent, while abuse of administrative resource was used extensively, but not reflected in reports of domestic observers.    </t>
  </si>
  <si>
    <t>According to local observers during 2021 Referendum the authorities arranged for widespread coverage of the draft constitution submitted to the
referendum. Campaigning in the region was carried out by the apparatus of executive committees,
the ideological services of enterprises, organizations and institutions, teachers, medical and cultural
workers, numerous pro-government organizations, and trade unions. Numerous meetings were held
with pro-government experts and officials. Most events were held behind closed doors. They were
attended by employees of state organizations, enterprises and courts, teachers, university and college
students. Such events took place only formally, without any active discussion or debate. Deans were
present at meetings with students to address uncomfortable questions. It was claimed that
participation in the referendum was a civic duty of students.
It is known about numerous facts of the use of administrative resources for campaigning. For
example, workers were brought to campaigning events in companies' vehicles to ensure their
attendance. Meetings in work collectives of state organizations were held during working hours.</t>
  </si>
  <si>
    <t>OSCE's final report on 2021 municipal elections states the following:  "The campaign was low-key overall but marked by offensive rhetoric and negative campaigning. Most candidates met by the ODIHR EOM stated that they had the ability to campaign freely, including in minority languages, however, pressure on candidates persisted and isolated cases of violence and verbal and physical confrontations intensified closer to election day of both rounds. Wide-spread and consistent reports of vote-buying, misuse of administrative resources, intimidation and pressure were made by voters, candidates and political parties in the run up to both rounds. This raised concerns about voters’ ability to cast their vote “free of fear of retribution”, at odds with OSCE commitments and other international standards. Moreover, a significant imbalance in resources and an undue advantage of incumbency, such as through the announcements of public projects, promises of social benefits and a plan to raise salaries during the election campaign, further benefited the ruling party."</t>
  </si>
  <si>
    <t>Among the repetitive legal problems identified in this election as well, we emphasize are presented the use of administrative resources. Electoral campaigns are still marked by cases that can be qualified as the use of administrative resources. During the July 11, 2021 election, at least 368 situations were reported. Most cases mentioned involvement
in the electoral campaign of budgetary employees during working hours (54%) and at the organization
electoral meetings with employees of state institutions during working hours (36%). Comparative to the 2020 presidential elections, there is practically a tripling of cases in the 2021 elections.</t>
  </si>
  <si>
    <t>During the analysed period, national elections were not held.</t>
  </si>
  <si>
    <t>Do state media cover male and female candidates equally?</t>
  </si>
  <si>
    <t xml:space="preserve">I have seen no research on this matter </t>
  </si>
  <si>
    <t>Nothing to report during the reported period</t>
  </si>
  <si>
    <t>The only election in the analysed period occurred at local scale with minimum coverage on (nationwide) state media.</t>
  </si>
  <si>
    <t>If bias is identified in reporting, is bias subject to swift correction? (Meaning: The methodologies on political-electoral financing and the media should coordinate the collected information with the gender factor. The reporting process should include bi</t>
  </si>
  <si>
    <t xml:space="preserve">no evidence on this is available </t>
  </si>
  <si>
    <t>Nothing to report</t>
  </si>
  <si>
    <t>Is there regulation on presidential term limits?</t>
  </si>
  <si>
    <t>Armenia is parliamentary republic, the President is a head of state who plays symbolic functions. The same person can perform functions of the President only once (7 year term)</t>
  </si>
  <si>
    <t>By 2021 Referendum the Constitution was amended the limit in presidential terms was reintroduced</t>
  </si>
  <si>
    <t>Georgia currently has a president who was elected by the people for a 6-year term through elections. According to the new constitution, from 2024, according to "Article 50. Procedure for electing the President of Georgia"
1. The president of Georgia will be elected by the electoral college for a 5-year term without debate. The same person can be elected as the President of Georgia only twice. More info available here: https://matsne.gov.ge/ka/document/view/3811818?publication=2</t>
  </si>
  <si>
    <t>The mandate of the President of the Republic of Moldova lasts 4 years and is exercised from the date of taking the oath.</t>
  </si>
  <si>
    <t>Five years, according to the Election Code (parliament: https://zakon.rada.gov.ua/laws/show/396-20#Text).</t>
  </si>
  <si>
    <t>Did election observation organisations/ missions report the existence of genuine political competition with the participation of the opposition, in the last presidential / legislative elections?</t>
  </si>
  <si>
    <t xml:space="preserve">Yes, last reports of the election observation missions (also international) witness genuine political pluralism. </t>
  </si>
  <si>
    <t xml:space="preserve">As I mentioned above, last parliamentary elections did not meet OSCE and Council of Europe standards. 
https://www.osce.org/files/f/documents/5/0/445759_0.pdf
</t>
  </si>
  <si>
    <t>The Statement of Preliminary Findings and Conclusions issued by the IEOM for the first round
concluded that “the election was competitive and professionally administered. Candidates were able to
campaign freely and voters had a genuine choice, although there were instances of misuse of
administrative resources, and senior state officials from the ruling party were involved in the campaign.
Substantial imbalance in donations and excessively high spending limits further contributed to an
unlevel playing field." More info available here: https://www.osce.org/files/f/documents/9/4/412724_2.pdf</t>
  </si>
  <si>
    <t>observers highlighted fierce competition, especially in the second round when should be elected one person from 2 electoral contestants from two different camps, the camp of the government and the opposition. It was a real electoral competition between 8 candidates, so in the 2nd round, 2 contestants reached. The pro-European competitor and the pro-Russian competitor.</t>
  </si>
  <si>
    <t>During the analysed period, neither presidential nor parliamentary elections were held.</t>
  </si>
  <si>
    <t>Does your country have quotas and/or reserved seats for women are in compliance with international requirements?</t>
  </si>
  <si>
    <t>I answered this question several times above</t>
  </si>
  <si>
    <t>No quotas and/or reserved seats are prescribed</t>
  </si>
  <si>
    <t>On February 9, 2023, in its third and final reading the Georgian Parliament approved the amendments to the Election Code on gender quotas with 88 votes in favor and 3 against.
The amendments were adopted under a fast-track procedure and extend the period of validity of gender quotas in proportional party lists until 2032. In addition, the amendments stipulate that every fourth person on the proportional party lists for the elections scheduled for October 26, 2024, as well as for the next parliamentary elections scheduled before 2028, should be a woman (not, as it was specified before, “a person of another sex”). As for the next elections, political parties must include women in every third position on their lists. More information available here: https://parliament.ge/en/media/news/parlamentma-saarchevno-kodeksshi-genderuli-kvotirebis-tsestan-dakavshirebuli-tsvlileba-pirveli-mosmenit-miigho</t>
  </si>
  <si>
    <t>In 2016, the Legislature adopted the introduction of the gender quota of mandatory minimum representation of both sexes of 40% on the candidate lists of political parties. In addition, if political parties have at least 40% of female candidates from the total number of candidates nominated in all single-member constituencies, then the political formation receives a 10% increase in the amount of the budget for the year in which the election took place and 5% each for each woman elected deputy in the uninominal constituency.</t>
  </si>
  <si>
    <t>What is the composition of elected positions (elected office), by sex, in percentages (%)?</t>
  </si>
  <si>
    <t xml:space="preserve">Not applicable = -1 (percentage) </t>
  </si>
  <si>
    <t>There is no nationwide statistics as far as I know or can find out in open sources. There is circa 34% of women in the National Assembly, however, no holistic statistics is available for all elected offices (local governments). https://data.worldbank.org/indicator/SG.GEN.PARL.ZS?locations=AM</t>
  </si>
  <si>
    <t>There are only 21 women who are MPs  as a 16 per cent of the parliament.</t>
  </si>
  <si>
    <t xml:space="preserve">112 men, 27 women </t>
  </si>
  <si>
    <t>In the Parliament of the Republic of Moldova of the 11th legislature, there are 39 women deputies, over 38% of the total number of parliamentarians. 62 people are men.</t>
  </si>
  <si>
    <t>There are 40% of women at village councils, 28% at oblast (regional) councils, but only 20% at the national parliament. (Vox Ukraine: https://voxukraine.org/perevagy-ta-vyklyky-zastosuvannya-gendernoyi-kvoty-pid-chas-mistsevyh-vyboriv-2020-roku-v-ukrayini).</t>
  </si>
  <si>
    <t>Have there been cases of post-election fraud (including, for example, the voluntary resignation of elected female candidate in favour of a male candidate)?</t>
  </si>
  <si>
    <t>Maybe there were few cases but this is not a regular trend</t>
  </si>
  <si>
    <t xml:space="preserve">According to the NDI long-term municipal election 2021 assessment report: "According to the CEC, 4.78 percent of the votes for majoritarian sakrebulo candidates and 2.96
percent of the votes for mayoral candidates were invalidated in the run-off election; this is a decrease
from previous elections. Nevertheless, civil society raised concerns that some ballots were
incorrectly or deliberately invalidated. The opposition demanded recounts of invalidated ballots in
districts where the total number of invalid ballots was greater than the vote difference between the
candidates."
</t>
  </si>
  <si>
    <t>no such cases are publicly known</t>
  </si>
  <si>
    <t>The female candidate did not win the only elections in the analysed period.</t>
  </si>
  <si>
    <t>Have there been cases of political persecution of women elected in official positions?</t>
  </si>
  <si>
    <t xml:space="preserve">There are no cases </t>
  </si>
  <si>
    <t>no such cases are known, on the contrary, in the last year there were women at the head of the state and at the head of the government</t>
  </si>
  <si>
    <t>During the analysed period, there is no research on this issue.</t>
  </si>
  <si>
    <t xml:space="preserve">Vote differential between government party/parties/candidates and opposition party/parties/candidates represented in parliament, most recent legislative elections: Difference between vote shares in percentage points. </t>
  </si>
  <si>
    <t>Linear transformation, best = 1, worst = 100</t>
  </si>
  <si>
    <t xml:space="preserve">
Currently Armenia faces more security threats related to the conflict over Nagorno Karabakh and human rights protection issues derived from that. 
Armenian authorities reported that the fighting temporarily displaced more than 7,600 civilians, mostly women and children, from three regions of Armenia that border Azerbaijan and damaged or destroyed numerous residential buildings. Sporadic incidents of military hostilities continued to threaten the safety and livelihoods of civilians residing in villages in Nagorno-Karabakh and along the Armenia-Azerbaijan border. / https://www.hrw.org/world-report/2023/country-chapters/armenia#e81181/. 
These developments have influenced on the internal political situation in the country raising wave of protests and disobedience complain campaigns. The political opposition has organized ongoing protests both in 2021 and 2022, closing main streets in Yerevan. In many situations police intervention was witnessed. 
Despite the internal political developments and external challenges Armenia tries to fulfill its international obligations. Although there are still problems both at legislative level and in practice as well, still the country tries to keep the path towards democratic transition. 
</t>
  </si>
  <si>
    <t>The Treaty bodies database shows that only two UN Human Rights Treaty Bodies (CAT and ICCPR) issued judgments against Azerbaijan.  No documented information exists concerning Azerbaijan's record on implementing such decisions. Advocates often complain about the soft oversight procedures over the implementation process of UN HR Treaty Body judgments. 
Well-documented data are pointing to the government of Azerbaijan carrying out a systematic crackdown against human rights defenders and civil society in Azerbaijan. In several cases, the European Court of Human Rights established that the government punished human-rights defenders, civil society activists, and a journalist for their human rights activities. 
Azerbaijan still rejects to implementation of the judgments of at least seven applicants where the seven remaining applicants in the Mammadli v. Azerbaijan group of cases (47145/14). In May 2020, the human rights lawyer and activist, Intigam Aliyev, was released from prison after serving almost five years of a seven-and-a-half-year sentence on politically motivated charges. Aliyev had represented numerous victims of human rights violations, and his arrest and detention were widely believed to be in retaliation for his work and his cooperation with international human rights mechanisms.
In Azerbaijan, it is common practice for UN treaty body judgments to not be translated and published. However, a small number of judgments from the European Court of Human Rights (ECHR) have been translated and published by judicial authorities and courts with the assistance of the Council of Europe and other donor organizations. This lack of translation and publication of UN treaty body judgments stands in contrast to the efforts made to translate and publish ECHR judgments, which have been supported by external donors.
Azerbaijan has experienced delays in submitting its national reports to various UN committees. This is evident in cases such as the International Convention on the Protection of the Rights of All Migrant Workers and Members of Their Families, where Azerbaijan's report (CMW/C/AZE/3) was initially due in 2018 but was submitted on 01 March 2020.
Similarly, under the Convention on the Rights of Persons with Disabilities, Azerbaijan's report (CRPD/C/AZE/2-3) was initially due in 2019 but was submitted on 28 February 2019, indicating a delay in submission. Furthermore, Azerbaijan has not yet submitted its state party report under the International Covenant on Civil and Political Rights, despite it being initially due in 2020. The report is still pending submission as of now.  These instances demonstrate the delays and inconsistencies in Azerbaijan's submission of national reports to UN committees, highlighting the importance of timely and regular reporting to ensure effective monitoring and implementation of human rights obligations.</t>
  </si>
  <si>
    <t>Intimidation, harassment, searches of homes, prosecution, arrests, detention and
criminal charges have been used to target Belarusians from all professional categories
and social groups, such as civil society activists, journalists, human rights defenders,
lawyers, medical workers, teachers, athletes, artists and Telegram chat administrators.
In fact, anyone seen or perceived to be participating in protests or exercising his or
her legitimate freedom of expression or peaceful assembly could be targeted. 
There is an environment in which human rights are not protected, in the absence
of domestic remedies and accountability for human rights violations.</t>
  </si>
  <si>
    <t xml:space="preserve">Georgia has ratified most of the major universal human rights instruments. The Government of Georgia extended standing invitation to all UN thematic special procedures. However, none of the special procedure representatives visited the country in the reporting period. The authorities usually submit the national reports to the UN human rights bodies on time, however, there have also been delays with reporting. There have not been recorded cases of people or CSOs being prosecuted, punished, or intimidated for contacting or complaining to international human rights mechanisms. 
Among the most significant human rights issues persistently underlined in relation to Georgia, have been investigations and prosecutions “widely considered to be politically motivated”, unlawful interference with privacy, limited respect for freedom of peaceful assembly and association and crimes involving violence or threats against the LGBT+ community. During the reporting period, independent international organisations and national human rights institutions (i.e. Ombudsman) reported cases of allegedly politically motivated prosecution or allegedly politically motivated trials. Sentencing Nika Gvaramia, head of the opposition TV Channel Mtavari Arkhi, with three a half prison term has been assessed by the Amnesty International as “a blatant act of politically motivated prosecution” in retaliation of Gvaramia’s dissenting views and criticism of the authorities.
By the end of December 2021, the parliament hastily abolished the State Inspector’s Service, a body investigating abuses by law enforcement and instead established two new separate bodies. The sudden decision followed the opening of an investigation by the state inspector into possible ill-treatment and violations of data protection laws regarding jailed ex-President Mikheil Saakashvili. The authorities failed to held proper consultation with the relevant stakeholders. 
On 7 March, 2023, the Georgian Parliament elected vice-speaker of the Parliament Levan Ioseliani as a new ombudsperson, with the support of the parliamentary opposition. CSOs criticised the process of election of the new ombudsperson for lacking transparency. 
</t>
  </si>
  <si>
    <t>The period from September 2021 to February 2023 has seen a series of significant developments in human rights in the Republic of Moldova. The government has demonstrated an increased commitment to improving the country's human rights record, but challenges remain, and some of the steps taken have met with resistance.
A major trend during this period has been legislative reform in the area of human rights. The Moldovan Parliament has passed several laws aimed at strengthening protections for vulnerable groups. Most notably, legislation has been enacted to combat domestic violence, protect LGBT+ rights, and safeguard the rights of people with disabilities. These laws have been praised by international human rights organizations, but their implementation has often been slow and uneven, pointing to a gap between formal commitment and actual practice.
During this period, Moldova has made strides in promoting gender equality. Women's participation in politics has significantly increased, with more women holding seats in Parliament and local councils than ever before. However, traditional societal attitudes continue to pose challenges, and women in Moldova still face significant barriers in areas like employment and education.
In terms of civil liberties, the situation is more mixed. Freedom of expression and freedom of the press have generally been respected, but there have been incidents of harassment and intimidation of journalists, especially those investigating corruption or criticizing the government. The authorities have also taken steps to regulate online speech, ostensibly to combat hate speech and misinformation, but these measures have raised concerns about potential infringements on freedom of expression. 
One major event during this reporting period was the government's handling of a series of protests in early 2023. 
In the area of economic and social rights, the government has launched initiatives to combat poverty and improve access to healthcare and education, especially in rural areas. However, the impact of these initiatives has been limited by budget constraints and administrative challenges.
Overall, the period from September 2021 to February 2023 has seen progress in human rights in Moldova, but also persistent challenges. The government's commitment to improving the human rights situation is encouraging, but ensuring the effective implementation of reforms and addressing deeply entrenched social issues will require sustained effort and political will.
As to the Transnistria region of the Republic of Moldova, Some of the key areas of concern included:
Freedom of expression and media: There are restrictions on freedom of expression, and independent media outlets face difficulties in operating freely. Journalists critical of the Transnistrian authorities have reportedly faced harassment, intimidation, and censorship.
Political rights and freedom of assembly: Opposition parties and activists face limitations in their activities. Freedom of assembly is often curtailed, with authorities sometimes dispersing peaceful protests and arresting participants.
Freedom of association: Non-governmental organizations (NGOs) and civil society groups face restrictions on their activities. The registration process for NGOs can be burdensome, making it challenging to operate independently.
Discrimination: Reports suggest that ethnic discrimination against certain minority groups, particularly Moldovans and Ukrainians, has occurred in various aspects of life, including education, employment, and access to public services.
Rule of law and due process: Concerns have been raised about the independence of the judiciary and the lack of transparent legal processes. Allegations of arbitrary arrests, unfair trials, and corruption within the legal system have been reported.
Property rights: Disputes over property ownership and issues related to land expropriation have been reported. Some individuals have faced challenges in asserting their property rights.</t>
  </si>
  <si>
    <t>Since February 24, 2022 - the time of Russia's full-scale invasion of Ukraine - martial law was imposed throughout the country. The hostilities took place on a large territory of the country, which had a huge impact on the normal work of all government bodies. In the first months of the invasion, many mechanisms for the human rights protection did not work properly, due to the evacuation of authorities. However, after 4-8 months the situation became better. The biggest violations of human rights were committed by the military of the Russian Federation and their occupation administrations. On the part of the Ukrainian authorities, many initiatives to improve the situation with human rights were stopped until the end of the war. Many draft laws or prepared decisions on reforms were postponed until the end of the war.
Among the biggest restrictions on human rights on the part of the Ukrainian authorities can be noted: the introduction of a curfew throughout the country, the granting of greater powers to law enforcement agencies (some of which violate the requirements of the ECHR), the introduction of partial censorship on television and the implementation of bans on the distribution of many types of information. Access to information from authorities was also significantly limited. Consideration of cases at the ECtHR was suspended for several months, but after 6 months it was resumed.
In May 2022, contrary to the current law on the ombudsman, the acting ombudsman was dismissed from his post. At the time of his dismissal, there was no discussion of his activities and no formal claims were made. The legislative basis for the dismissal was the general provision of martial law, according to which the parliament and the president can dismiss any person appointed by them. Thus, the ombudsman actually lost the legal guarantees of independence. The new ombudsman was chosen contrary to the procedure of the ombudsman law, as the only candidate did not have any human rights experience as required by law. There were no public consultations either. As a result, a person from the authorities who had no experience and knowledge in the field of human rights was appointed to the position. The Ombudsman remains a politically pro-government authority. The ombudsman has weak powers and shows an inability to fulfill his tasks of protection against discrimination, protection of personal data, ensuring the work of the national preventive mechanism, access to information and other important areas where he is defined as a key institution for protection.</t>
  </si>
  <si>
    <t>Did your country ratify the European Convention of Human Rights?</t>
  </si>
  <si>
    <t xml:space="preserve">Armenian has ratified the European Conventin of Human Rights in 2002 when became Council of Europe member state. </t>
  </si>
  <si>
    <t>Belarus did not ratify the ECHR</t>
  </si>
  <si>
    <t>https://www.coe.int/en/web/conventions/full-list?module=signatures-by-treaty&amp;treatynum=005</t>
  </si>
  <si>
    <t>The Republic of Moldova ratified the Convention for the Protection of Human Rights and Fundamental Freedoms through Parliament Decision No. 1298 of 24.07.1997.
On January 26, 2023, the European Court of Human Rights made public the activity report for the year 2022. According to the report, on December 31, 2022, 1,020 pending applications were directed against the Republic of Moldova, which ranked 12 out of 46 states.</t>
  </si>
  <si>
    <t>From 11/09/1997</t>
  </si>
  <si>
    <t>Did your country ratify the International Covenant on Civil and Political Rights?</t>
  </si>
  <si>
    <t>Armenia has ratified the ICCPR on 23 June 1993.</t>
  </si>
  <si>
    <t>Belarus did ratify the ICCPR</t>
  </si>
  <si>
    <t>https://indicators.ohchr.org/</t>
  </si>
  <si>
    <t>The Republic of Moldova adopted the International Covenant on Civil and Political Rights in 1990.</t>
  </si>
  <si>
    <t>From 1973</t>
  </si>
  <si>
    <t>Did your country ratify the International Covenant on Economic, Social and Cultural Rights?</t>
  </si>
  <si>
    <t>Armenia has ratified the Covenant on 13 September 1993.</t>
  </si>
  <si>
    <t>Belarus did ratify the ICESCR</t>
  </si>
  <si>
    <t>The Republic of Moldova adopted the International Covenant on Economic, Social and Cultural Rights in 1990.</t>
  </si>
  <si>
    <t>Did your country ratify the UN Convention against Torture (OPCAT) and other Cruel, Inhuman or Degrading Treatment or Punishment?</t>
  </si>
  <si>
    <t>Yes Armenia has ratified it on 13 September 1993.</t>
  </si>
  <si>
    <t>Belarus did ratify the CAT</t>
  </si>
  <si>
    <t>The Republic of Moldova acceded to the Convention against Torture and Other Cruel, Inhuman or Degrading Treatment or Punishment by Parliament Decision No. 473-XIII of May 31, 1995.</t>
  </si>
  <si>
    <t>From 1987</t>
  </si>
  <si>
    <t>Did your country ratify the Optional Protocol to the UN Convention against Torture (OPCAT) and other Cruel, Inhuman or Degrading treatment or punishment?</t>
  </si>
  <si>
    <t>Yes Armenia has ratified on 14 September 2006.</t>
  </si>
  <si>
    <t>Belarus did not ratify the OPCAT</t>
  </si>
  <si>
    <t>The Republic of Moldova signed the Optional Protocol to the UN Convention Against Torture on September 16, 2005 and ratified it on March 30, 2006, in force for the Republic of Moldova on July 24, 2006.</t>
  </si>
  <si>
    <t>From 2006</t>
  </si>
  <si>
    <t>Did your country ratify the European Convention for the Prevention of Torture and Inhuman or Degrading Treatment or Punishment?</t>
  </si>
  <si>
    <t>It was ratified on 18 June 2002.</t>
  </si>
  <si>
    <t>Belarus did not ratify the EC PTI</t>
  </si>
  <si>
    <t>https://www.coe.int/en/web/conventions/full-list?module=signatures-by-treaty&amp;treatynum=126</t>
  </si>
  <si>
    <t xml:space="preserve">Moldova ratified the European Convention for the Prevention of Torture and Inhuman or Degrading Treatment or Punishment on September 2, 1997.  </t>
  </si>
  <si>
    <t>From 1997</t>
  </si>
  <si>
    <t>Did your country implement the decisions of the UN treaty bodies on individual complaints?</t>
  </si>
  <si>
    <t xml:space="preserve">The individual complaint mechanisms within UN treaty bodies are not so much used and applicable in the RA. For instance, there are so far only 3 individual complaints sent to the UN Human Rights Committee under ICCPR against Armenia, and all of them have been inadmissible. 2 of them because of the non-exhaustion of domestic remedies, one has been suspended because the author so requested. 
This information is available in the official web-page of the https://tbinternet.ohchr.org/_layouts/15/treatybodyexternal/TBSearch.aspx?Lang=en&amp;TreatyID=8 . </t>
  </si>
  <si>
    <t xml:space="preserve">There are two judgments, but no information on implementation due to lack of transparency. </t>
  </si>
  <si>
    <t>The Republic of Belarus keeps on ignoring at the national level the  Committee on Human Rights’s views
on individual communications declaring violations of the ICCPR by the state. Belarus does not
take action, either, to remedy the violations of the rights specified by the Committee in its
views, nor does it follow the Committee’s recommendations on publication of the views and
their wide distribution in the official languages.</t>
  </si>
  <si>
    <t xml:space="preserve">On 11 November, 2021, CEDAW, found that Georgia had failed to provide effective protection and had not taken all appropriate measures to eliminate discrimination against Khanum Jeiranova; CEDAW deplored both the failure of the Georgian authorities to arrest and prosecute family members who had beaten the victim, Khanum Jeiranova, senseless and their decision to return her to her relatives.  She was subsequently found dead. CEDAW urged Georgia to conduct a prompt, thorough and independent investigation into Jeiranova’s death and to prosecute those responsible. It requested Georgia to provide appropriate reparation, including adequate compensation, as well as an official apology to Ms. Jeiranova’s children (source: https://georgia.un.org/en/158019-georgia-failed-protect-woman-gender-and-honour-based-violence-un-women%E2%80%99s-rights-committee). In January, 2023, Tbilisi City Court handed prison sentences to 4 men (https://www.radiotavisupleba.ge/a/32216972.html).  
On 1 June, 2022, the Committee on the Rights of the Child published its decision in relation to a corporal punishment of a child at the kindergarten and obliged the state to provide an effective reparation to the author. According to the Committee, the State party was also under an obligation to take all steps necessary to prevent similar violations from occurring in the future, in particular by ensuring that cases of corporal punishment are promptly and effectively investigated. (source: https://www.matsne.gov.ge/ka/document/view/5573511?publication=0) Enforcement of the decision is pending as the applicant applied to the court to determine the amount of compensation.  
 </t>
  </si>
  <si>
    <t>Currently, there is a lack of an established mechanism to effectively execute the decisions made by the UN treaty bodies regarding individual complaints.</t>
  </si>
  <si>
    <t>Decisions of UN bodies are perceived as advisory. They are not grounds for reviewing the case under new circumstances and reviewing the decisions of national courts.</t>
  </si>
  <si>
    <t>Have there been recorded cases of people or CSOs being prosecuted, punished, or limited in their rights for contacting or complaining to international human rights mechanisms?</t>
  </si>
  <si>
    <t xml:space="preserve">No such instances exist. </t>
  </si>
  <si>
    <t xml:space="preserve">In 2013-2014, legal and political prohibitions on political participation, including the activities of civil society institutions, increased, accompanied by massive and merciless restrictions on citizens' freedom of expression, association and assembly. It was in 2013-2014 that after the restrictive legal norms applied to civil society and independent media organizations, cases of illegal interference of the central and local authorities in social and political initiatives increased, affecting the activities of political parties, NGOs, trade unions and local community groups, as well as independent media. </t>
  </si>
  <si>
    <t>There have not been reported cases in the reporting period</t>
  </si>
  <si>
    <t>Such cases were not registered in 2022. Applicants to international organizations enjoy protection in the process of submitting applications, registering and examining them.</t>
  </si>
  <si>
    <t>Are the decisions of international human rights bodies on individual complaints published?</t>
  </si>
  <si>
    <t xml:space="preserve">If there are such decisions they are published. </t>
  </si>
  <si>
    <t>In the legislative herald of Georgia. However, one should know either the name of the number of the decision (https://www.matsne.gov.ge/en)</t>
  </si>
  <si>
    <t>The decisions made by international organizations, along with the reports from bodies conducting visits to areas restricted of freedom, are published and disseminated, all within the boundaries of personal data protection.</t>
  </si>
  <si>
    <t>Ukraine publishes the ECtHR decision in its entirety, but does not distribute the decisions of UN bodies.</t>
  </si>
  <si>
    <t>Are national reports submitted to international human rights bodies on time and without any delay?</t>
  </si>
  <si>
    <t xml:space="preserve">Usually they are submitted on time. </t>
  </si>
  <si>
    <t>UN Treaty Body Database mentions Georgia among the late and/or non-reporting States. According to this database Georgia has two overdue reports. (Source: UN Treaty Body Database, https://tbinternet.ohchr.org/_layouts/15/TreatyBodyExternal/LateReporting.aspx)</t>
  </si>
  <si>
    <t>Typically, reports are submitted promptly. However, there are instances where the deadline is missed, such as the UN CAT report.</t>
  </si>
  <si>
    <t>Have UN special procedures mandate holders visited your country?</t>
  </si>
  <si>
    <t xml:space="preserve">The question of UN special procedures has become important and actual in Armenia after the 2020 war started by Azerbaijan. In 2023 the UN working group on Merceneries visited Armenia. This was for the first time. </t>
  </si>
  <si>
    <t xml:space="preserve">No UN mandate holder visited the country during last three years. The government has not issued a general (standing invitation) to all UN special procedures mandate holders to visit the country. Azerbaijan still pending the invitation requests by Special Rapporteur on freedom of assembly and Working Group on the use of mercenaries.  </t>
  </si>
  <si>
    <t>Last year first time for last 13 years the special procedure of mandate holder visited the country</t>
  </si>
  <si>
    <t>No, not in the reporting period. 
https://spinternet.ohchr.org/Search.aspx?Lang=en</t>
  </si>
  <si>
    <t>There have been no recent visits, with the last one taking place in 2019.</t>
  </si>
  <si>
    <t>Has the government issued a general (standing) invitation to all UN special procedures mandate holders to visit the country?</t>
  </si>
  <si>
    <t xml:space="preserve">No such information is available. </t>
  </si>
  <si>
    <t>https://spinternet.ohchr.org/StandingInvitations.aspx</t>
  </si>
  <si>
    <t>A standing invitation is an open invitation extended by a Government to all thematic special procedures. By extending a standing invitation States announce that they will always accept requests to visit from all special procedures. As of 12 May 2023, the following 128 Member States (including Moldova) and 1 non-Member Observer State have extended a standing invitation to thematic special procedures. - https://spinternet.ohchr.org/StandingInvitations.aspx</t>
  </si>
  <si>
    <t xml:space="preserve">From 23 June 2006 </t>
  </si>
  <si>
    <t>Has a national Action Plan for the implementation of the recommendations of the Universal Periodic Review (UPR) and the UN human rights bodies been adopted?</t>
  </si>
  <si>
    <t xml:space="preserve">Usually those recommendations are reffered in different national strategic plans, for example the Human Rights protection strategy and its action plan. But there is no separate Action plan for the implementation of those recommendations. </t>
  </si>
  <si>
    <t xml:space="preserve">The government also has not a national action plan for the implementation of the recommendations of the UPR and the UN rights bodies. 
The state body responsible for reports to international human rights bodies cooperates only with pro-governmental CSOs and not independent ones. 
</t>
  </si>
  <si>
    <t xml:space="preserve">There is no separate national action plan specifically on the implementation of the recommendations of the UPR and the UN human rights bodies. However, in the reporting period the Government of Georgia adopted that National Human Rights Strategy for 2022-2030, that does not mention UPR. </t>
  </si>
  <si>
    <t>There were no plans put into effect for the years 2021 to 2023.</t>
  </si>
  <si>
    <t xml:space="preserve">Adopted by Ministry of justice in 2019: https://minjust.gov.ua/m/universalniy-periodichniy-oglyad </t>
  </si>
  <si>
    <t>Does the state body responsible for preparing reports to international human rights bodies cooperate with CSOs?</t>
  </si>
  <si>
    <t xml:space="preserve">There is no such unique body. </t>
  </si>
  <si>
    <t xml:space="preserve">Unlike the period before 2018, in the reporting period, there have been less such cooperation at least with the leading national CSOs. The Coalition members working on the preparation of the alternative report for UPR, mentioned that there have not been any cooperation with the state body responsible for preparing reports. 
Even more, involvement of NGOs have been very formal and limited in time during elaboration of the draft National Human Rights Strategy for 2022-2023. </t>
  </si>
  <si>
    <t>The government of the Republic of Moldova has taken steps to collaborate with civil society organizations (CSOs) in promoting human rights. Typically, the Human Rights Council within the State Chancellery of the Government and Ministry of Justice is responsible for drafting reports to international human rights organizations. During this process, these bodies frequently reach out to CSOs and other stakeholders for their input and advice.</t>
  </si>
  <si>
    <t>In most cases, yes, especially when it concerns reports to UN bodies.</t>
  </si>
  <si>
    <t>Are conditions in prisons and other penitentiary institutions in compliance with the European Court of Human Rights (ECHR) and the European Convention for the Prevention of Torture and Inhuman or Degrading Treatment or Punishment (CPT) standards? (sources</t>
  </si>
  <si>
    <t xml:space="preserve">Not in all prisons. Still there are prisons where the individual prison cell conditions are not in line with those standards. This is actual for Nubarashen penitentiary institution.
The information is reflected in the anual report of Prison Monitoring groups conducting monitoring over the RA penitentiary institutions. 
http://pmg.am/images/2021%D5%A9-%D5%BF%D5%A1%D6%80%D5%A5%D5%AF%D5%A1%D5%B6-%D5%B0%D5%A1%D5%B7%D5%BE%D5%A5%D5%BF%D5%BE%D5%B8%D6%82%D5%A9%D5%B5%D5%B8%D6%82%D5%B6.pdf
</t>
  </si>
  <si>
    <t xml:space="preserve">2018 CPT report suggests that prisons and other penitentiary institutions in Azerbaijan is not compliance with the ECtHR and CPT standards and a number of the previous CPT’s recommendations remained unimplemented.  
</t>
  </si>
  <si>
    <t>As Belarus is not a partner in ECHR and CPT there was no evaluation of Belarus</t>
  </si>
  <si>
    <t>A delegation of the CPT carried out a visit to Georgia from 17 to 24 May 2021. The report was published in June, 2022. According to the report, "Given the Georgian authorities’ declared plans concerning the future of the three “zonas” (see
paragraph 23 below), the CPT will not dwell in detail on the subject of material conditions. At this stage,
what merits a mention is that Prison No. 15 remained overcrowded (even as compared with its official
capacity: capacity 1,388, population 1,812) and that conditions were particularly poor in the older blocks
(Blocks 1 – 3, dating back to the 1970s) at Prison No. 17 in Rustavi: damaged walls, floors and ceilings,
water infiltration, beds tightly crammed together (sometimes touching) with makeshift separations made
of bedsheets and blankets.
The worst conditions were observed in Block 4 at Prison No. 14 in Geguti, which was admittedly
a temporary arrangement to accommodate working prisoners while their “normal” block (Block 2) was
out of service after major water damage which had occurred just before the start of the Covid-19
pandemic. Although generally clean, well-lit and ventilated, sufficiently large and suitably furnished,
the makeshift cells at Block 4 represented a major fire hazard given that the walls had been made out of
cardboard and carton and electrical wiring was partly unprotected (or in any case, installed
unprofessionally by the inmates themselves)." CPT also noted clear indications of informal prisoner hierarchy, inter-prisoner violence and lack of adequate involvement of the prison administration (source: CPT report, CPT/Inf (2022) 11, p. 10, accessible at: https://rm.coe.int/1680a6eabd)</t>
  </si>
  <si>
    <t xml:space="preserve">According to CPT standards, only 2 national prison institutions correspond to the standards: The Rusca prison and Goian prison. 
As to the rest of the prison institutions, the conditions within correctional facilities are in stark violation of international and domestic regulations. Numerous local and global entities have drawn attention to an array of issues prevalent within the penitentiary system:
Overcrowding within these custodial institutions is rampant.
The preferential treatment of leaders within the criminal underworld, who enjoy superior detention facilities, persists.
A stark contrast exists between these individuals and most inmates, who suffer undignified, inhumane, and degrading conditions. In certain instances, these prisoners are housed in the institution's basement.
The prescribed spatial allocation per detainee is routinely ignored.
The continued existence of antiquated disciplinary isolation cells, reminiscent of camp conditions, is concerning. Such cells are often equipped with just a bed; in some cases, prisoners are deprived of bed linen.
Quarantine zones are visibly dilapidated and in a state of severe disrepair.
The facilities lack appropriate access provisions for those with disabilities.
Inadequate disinfection procedures are in place. There are instances of insect and parasite infestations within cells in some penitentiaries.
Large capacity cells are still in operation, with some capable of housing over 30 inmates.
There is a stark lack of both major structural and minor cosmetic repair efforts for deeply worn cells.
Detainees are often deprived of both natural and artificial light.
Ventilation and heating systems are conspicuously absent.
Aging and unsanitary living arrangements are still maintained.
Cells contain objects that can be potentially modified into harmful instruments.
Sanitation facilities are in a state of disrepair.
A chronic staff shortage exists, incapable of addressing the myriad challenges posed by the prison environment. As a result, on some nights, the safety of over 600 inmates is entrusted to a mere four employees.
The organization of production areas within the penitentiary premises consistently fails to adhere to workplace safety standards.
In certain correctional facilities, meal distribution occurs within the confines of the prisoners' cells.
Several sources of information are here: http://ombudsman.md/wp-content/uploads/2021/08/08-1-22-1337-din-09.08.2021-ANP-Raportul-special-p-d-suicidul-p-n-strangulare-%C3%AEn-P-13.pdf; http://ombudsman.md/wp-content/uploads/2021/08/08-1-21-1336-din-09.08.2021-P-8-Raport-special-p-d-violen%C8%9Ba-sexual%C4%83-asupra-unui-de%C8%9Binut-%C3%AEn-P-8.pdf; 
http://ombudsman.md/wp-content/uploads/2021/07/Raport-de-vizit%C4%83-P-11..pdf;
http://ombudsman.md/wp-content/uploads/2021/07/Raport-vizita-P-7-Rusca-1.pdf;
http://ombudsman.md/wp-content/uploads/2022/11/Raport-privind-vizita-de-monitorizare-la-Penitenciarul-nr.-3-Leova.pdf;
http://ombudsman.md/wp-content/uploads/2023/01/12-9-72-2451-2452-ANP-raport-monitorizare-P-4-Cricova-din-14-15.09.22.pdf
</t>
  </si>
  <si>
    <t>Last report of CPT was published in 2020: https://www.coe.int/en/web/cpt/-/the-cpt-publishes-report-on-ukrai-1</t>
  </si>
  <si>
    <t>Does the government execute the final judgments of the European Court of Human Rights?</t>
  </si>
  <si>
    <t xml:space="preserve">In terms of individual measures, such as compensation of damages, the Government immediately executes the judgments. However, the execution of final jugments in terms of general measures such as change of law or practice takes longer time and sometimes lasts for years. 
According to the official data there are dozens of closed/executed cases. https://rm.coe.int/ma-armenia-eng/1680a1869c
But still there are pending cases as well. https://rm.coe.int/mi-armenia-eng/1680a23cb2 </t>
  </si>
  <si>
    <t xml:space="preserve">According to European Implementation Network, 97% percent of leading cases from the last 10 years still pending in Azerbaijan.  </t>
  </si>
  <si>
    <t>The payment of monetary amounts to parties has been executed without any issues. However, the Government of the Republic of Moldova is still encountering difficulties in implementing the general measures. Consequently, the Committee of Ministers is continuing to monitor the implementation of general measures in cases such as Ozdil and others against Moldova, ID against Moldova, Cosovan against Moldova, Ciorap against Moldova, and several others.</t>
  </si>
  <si>
    <t>https://www.coe.int/en/web/execution/ukraine</t>
  </si>
  <si>
    <t>Does the government or state officials criticize the decisions of international human rights bodies as interfering in the internal affairs of the country?</t>
  </si>
  <si>
    <t xml:space="preserve">No such cases are known. </t>
  </si>
  <si>
    <t xml:space="preserve">Pro-government members of parliament often criticize the decisions of the European court and do not consider them fair. </t>
  </si>
  <si>
    <t xml:space="preserve">While there have not been criticism in relation to the international human rights bodies (this could be explained as most of ECHR judgements against Georgia concern the period of previous National Movement government), the state officials are extremely critical of the US State Department's reports. In 2022, Irakli Kobakhidze, the head of the ruling GD said that "if someone wants to criticize this or that institution, they should present evidence" (https://netgazeti.ge/life/605136/). In 2023, Irakli Kobakhidze mentioned that as some NGOs are "agents of foreign influence" and as US State Department report relies on them, NGOs' and US State Dep. Report are the same (source: https://1tv.ge/news/irakli-kobakhidze-rac-weria-sakhelmwifo-departamentis-angarishshi-da-rasac-amboben-enjeoebi-praqtikulad-erti-da-igivea-es-aris-chveni-zogadi-damokidebuleba/).  </t>
  </si>
  <si>
    <t>no cases were registered</t>
  </si>
  <si>
    <t>Is a National Preventive Mechanism (NPM) established in your country according to the OPCAT criteria? (see "Optional Protocol to the Convention against Torture and Other Cruel, Inhuman or Degrading Treatment or Punishment").</t>
  </si>
  <si>
    <t xml:space="preserve">Yes, such a mechanism exists within the Ombudsman instituion, which is both active and efficient. At the same time Armenia is one of the rarest countries within CoE where existis also special Prison Monitoring Group consisting of Civic Society representatives. The group members have the mandate of unhindered access to all prisons even during weekends. Based on the visits reports to the Ministry of Justice are presented for immediate actions and changes, the information is also made public. </t>
  </si>
  <si>
    <t>There are no independent bodies in Belarus authorized to conduct without prior
notification independent and periodic visits to places of detention, including psychiatric
hospitals. There are PMCs (public monitoring commissions) in the country. Members of a PMC have the right to exercise public control over the
activities of bodies and institutions executing punishment and other measures of criminal
responsibility. PMCs can visit only institutions where persons who have already been sentenced
to imprisonment are kept. Legislation does not provide for visits by members of PMCs to
temporary detention facilities, psychiatric hospitals, pre-trial prisons and other places of
incarceration.</t>
  </si>
  <si>
    <t xml:space="preserve">Yes, the Public Defender of Georgia carries out functions of a National Preventive Mechanism (NPM) according to the OPCAT criteria since 2009. </t>
  </si>
  <si>
    <t>In the Republic of Moldova, the Council for the Prevention of Torture has been instituted as a national mechanism to prevent torture, operating under the auspices of the Office of the People's Advocate. This Council receives logistical support from a dedicated Section within the Office of the People's Advocate.
The mandate of the Council involves visiting detention facilities, preparing reports subsequent to these visits, formulating recommendations to improve the treatment of incarcerated individuals, suggesting enhancements to the national legal framework, collaborating with like-minded organizations, and maintaining a dialogue with United Nations Subcommittees.
In alignment with the Optional Protocol to the Convention against Torture and other Cruel, Inhuman or Degrading Treatment or Punishment, the Council for the Prevention of Torture satisfies the functional requirements: it boasts a roster of independent members with diverse expertise, inclusive of legal specialists and psychologists; enjoys unrestricted visitation rights to sites of detainment; has unhindered access to the documentation of such places; and is permitted confidential discourse with prisoners.
Nevertheless, certain concerns have been identified which may potentially impede the Council's operations:
The resources allocated for the Council's operations are supplied by the Office of the People's Advocate, which has established a discrete fund for this purpose. This arrangement could potentially engender perceptions of relational dependence, thus undermining the independence of the national mechanism for torture prevention.
The composition of the Council does not adequately reflect the ethnic and minority representation of the population.
The specialized Section within the Office of the People's Advocate, with a focus on torture prevention, could potentially duplicate the Council's efforts, leading to disparate and conflicting findings and recommendations.
The Council does not command widespread recognition - the representatives of detention facilities are often unfamiliar with its members and the specifics of the Council's activities.
The Council's recommendations aimed at public authorities do not enjoy a significant implementation rate.
The Council has not exhibited proactiveness in proposing legislative amendments.
Moreover, the Council does not particularly concentrate on the protection of women against maltreatment. It generally analyzes aspects related to the prevention of torture and degrading treatments.</t>
  </si>
  <si>
    <t>If you answered "yes" to the previous question, does the NPM include women's protection from torture and other cruel, inhuman, or degrading treatment or punishment, or some other issues to do with ensuring fair and adequate treatment of women and girls wh</t>
  </si>
  <si>
    <t xml:space="preserve">It is part of the general mandate of the mechanism. For example, the NPM members have access to womens prison an can reveal all the existing problems there. </t>
  </si>
  <si>
    <t xml:space="preserve">OPCAT was signed by Azerbaijan on 15 September 2005 and was entered into force in relation to Azerbaijan since 15 January 2009. However, it is not established by OPCAT criteria since it is not effectively, independently carrying out its preventive mandate. NPM does not deal separately with women issues, such as domestic violence. </t>
  </si>
  <si>
    <t>The legislation on NPM does not specifically provide that functions of NPM include women's protection from torture and other cruel, inhuman, or degrading treatment or punishment; however, this is implied in NPM's function. NPM traditionally monitors Women's Penitentiary Special Facility each year (source: The Report of the National Preventive Mechanism
2021, accessible at https://www.ombudsman.ge/res/docs/2022072212343289854.pdf</t>
  </si>
  <si>
    <t>The Council does not particularly concentrate on the protection of women against maltreatment. It generally analyzes aspects related to the prevention of torture and degrading treatments</t>
  </si>
  <si>
    <t>This is a general mechanism that does not have specific mechanisms for women and girls, but does not exclude this group.</t>
  </si>
  <si>
    <t>Did your country ratify the Convention on the Elimination of All Forms of Discrimination against Women (CEDAW) and the Optional Protocol to the CEDAW?</t>
  </si>
  <si>
    <t xml:space="preserve">CEDAW was ratified by Armenia on 13 September 1993.
The optional protocol was ratified on 14 September 2006. </t>
  </si>
  <si>
    <t>Azerbaijan signed the Convention on the Elimination of All Forms of Discrimination against Women and its Optional Protocol respectively in 1995  and 2001 .</t>
  </si>
  <si>
    <t>Moldova ratified the Convention on the Elimination of All Forms of Discrimination against Women (CEDAW) on July 31, 1994.</t>
  </si>
  <si>
    <t>From 1981</t>
  </si>
  <si>
    <t>Are there any statutory limitations and obstacles to providing legal aid?</t>
  </si>
  <si>
    <t xml:space="preserve">All the questions related to legal aid are regulated by the law on Advocacy which regulates also the issues with free legal aid and its conditions. </t>
  </si>
  <si>
    <t xml:space="preserve">Azerbaijani legislation provides free legal aid only in cases where the legislation requires mandatory participation of a lawyer in the process (Article 14.5 of the Code of Civil Procedure). It means that legal aid is applicable only for criminal cases, including limited cases in administrative offences cases.   </t>
  </si>
  <si>
    <t>only those who passed special exam can provide legal aid</t>
  </si>
  <si>
    <t>The law on Legal Aid establishes the Legal Aid Service of Georgia that provides free legal aid to those in need (in accordance with international standards)</t>
  </si>
  <si>
    <t xml:space="preserve">According to national legislation, State-guaranteed legal assistance shall be provided to the citizens of the Republic of Moldova within the limits established by this law.
Foreign citizens and stateless persons shall benefit from state-guaranteed legal assistance in accordance with the national legislation in procedures or cases falling under the competence of the public administration authorities and judicial courts of the Republic of Moldova.
Legal entities registered in the Republic of Moldova may benefit from state-guaranteed legal assistance in accordance with the Criminal Procedure Code of the Republic of Moldova and this law.
State-guaranteed legal assistance shall be provided through:
a) provision of information, consultations, and explanations on legal issues;
b) preparation of legal documents;
c) representation before the public administration authorities;
d) defense of the interests of the suspect, accused, or defendant in criminal proceedings;
e) defense and representation of the interests of the convicted person; defense and representation of the interests of child victims of crimes, as well as victims of domestic violence;
f) defense of the person's interests in misdemeanor proceedings;
g) defense and representation of the person's interests in civil proceedings;
h) defense and representation of the person's interests in administrative and administrative litigation procedures.
</t>
  </si>
  <si>
    <t>Are there any statutory limitations and obstacles to receiving legal aid?</t>
  </si>
  <si>
    <t xml:space="preserve">There are no such obstacles. </t>
  </si>
  <si>
    <t>According to the Law on Legal Aid, an indigent 
defendant charged with a crime has the right to counsel appointed at public expense. However, according to the US Department of State Report on Georgia, "as a result of government income requirements, many low-income defendants were ineligible for government aid and could not afford counsel during critical stages of criminal proceedings, reportedly including during the first 24 hours after arrest." (source: US Department of State Report on Georgia, 2022, p. 10, 15). In addition, according to the Public Defender's Report of 2022, arrested individuals often complained that the
penitentiary obstructed their communication with lawyers (source: Public Defender's Parliamentary Report, 2022, p. 56, accessible at: https://www.ombudsman.ge/res/docs/2023033120380187763.pdf)</t>
  </si>
  <si>
    <t>The right to qualified legal assistance is granted to individuals specified above, who:
Require legal assistance in criminal cases, and the interests of justice require it, but do not have sufficient means to pay for this service.
Require emergency legal assistance in the event of detention in a criminal or contravention procedure.
Require urgent legal assistance when filing an application for protective measures under Article 2786 of the Civil Procedure Code of the Republic of Moldova or Article 2151 of the Criminal Procedure Code of the Republic of Moldova, or when filing a complaint regarding domestic violence or a sexual offense.
Have the right to mandatory legal assistance under Article 69(1)(2)-(14) of the Criminal Procedure Code of the Republic of Moldova.
Have the right to mandatory legal assistance according to Article 77(a) and (c) of the Civil Procedure Code of the Republic of Moldova, as well as Article 151 of the Civil Code of the Republic of Moldova.
Require legal assistance in contravention, civil, and administrative litigation cases, but do not have sufficient means to pay for these services, as the cases are legally or procedurally complex.
Children who are victims of crimes, victims of domestic violence, and victims of sexual offenses have the right to qualified legal assistance, regardless of income.
At the request of the child or the guardianship authority, the child is entitled to qualified legal assistance without the consent of the parents or guardian/curator.
Qualified legal assistance can be requested at any stage of criminal proceedings and, in civil cases, even before the initiation of the process.
The person who benefits from qualified legal assistance is obliged to:
Collaborate with the authorized subject providing such assistance.
Provide truthful information regarding the case for which they request assistance.
Promptly provide the authorized subject or the body performing procedural actions with any information about the modification of circumstances that led to the provision of qualified legal assistance.
Qualified legal assistance is provided regardless of income to:
Individuals specified in Article 19(1)(b)-(d), (11), and (12) of the Law.
Legal persons specified in Article 521(22) of the Criminal Procedure Code of the Republic of Moldova.
Individuals suspected of committing an offense for which contravention arrest is provided as a sanction.
Individuals who are at risk of being expelled in contravention proceedings.
Individuals for whom the replacement of a fine or unpaid community work with imprisonment or contravention arrest is requested.
Individuals who have received social assistance determined in accordance with the current legislation during the six previous calendar months prior to the month in which the application was submitted.
Victims of torture, inhuman and degrading treatment.
Victims of human trafficking.
Asylum seekers within the asylum procedure.
Foreigners in procedures related to the application or extension of public custody measures.
Individuals with severe or pronounced disabilities.</t>
  </si>
  <si>
    <t>Are courts independent bodies that may overrule the decisions of the executive power?</t>
  </si>
  <si>
    <t xml:space="preserve">There is such opportunity prescribed by the law and workin in the practice as well. The decisions of executive power are challanged in the Administrative court and in many occassions this court may take such a decision depending on the case circumstances, facts and relevand regulations. </t>
  </si>
  <si>
    <t xml:space="preserve">The judicial power in Azerbaijan is created by the constitutional framework and independence of the judiciary is safeguarded by the Constitution, the judiciary power is heavily dependent on the executive power. The Azerbaijani judiciary is also perceived as totally subservient to the executive branch. Challenges related to independence, including formation, selecting, self-governance, and funding exist in the Azerbaijani judiciary. 
</t>
  </si>
  <si>
    <t xml:space="preserve">Yes, at least under the legislation. </t>
  </si>
  <si>
    <t>In theory, the Moldovan courts have the authority to overrule decisions of the executive power if they find them to be unlawful or unconstitutional. However, the practical independence of the judiciary can be influenced by various factors, such as political pressure, corruption, or inadequate resources. These factors can potentially affect the court's ability to act independently and make unbiased decisions.</t>
  </si>
  <si>
    <t>Does the law provide for the possibility of filing a complaint by a private person on issues that challenge the constitutionality of a decision to the Constitutional Court?</t>
  </si>
  <si>
    <t xml:space="preserve">Yes , both the RA Constituion and the law on Constitutional Court provide such opportunity. </t>
  </si>
  <si>
    <t xml:space="preserve">The Law on Constitutional Court of Azerbaijan provides for the possibility of filing a complaint by a private person on issues that challenges the constitutionality of a decision to the Constitutional Court. </t>
  </si>
  <si>
    <t>The Constitution provides however there is no law to implement this norm</t>
  </si>
  <si>
    <t xml:space="preserve">Under the Law on the Constitutional Court of Georgia, constitutionality of decisions by the common courts of Georgia can not be challenged at the Constitutional Court of Georgia. However, a private person has a right to challenge the constitutionality of the piece of legislation at the Constitutional Court of Georgia if this provision directly affects his/her constitutional rights (no actio popularis) </t>
  </si>
  <si>
    <t xml:space="preserve">
In accordance with Law No. 317 of December 13, 1994 regarding the Constitutional Court, the entities that can appeal to the Court are as follows: the President of the Republic of Moldova; the Government; the Minister of Justice; the judges or judicial panels of the Supreme Court of Justice, the Courts of Appeal, and the courts of law; the Superior Council of Magistracy; the General Prosecutor; a Member of Parliament; a parliamentary faction; the Ombudsman; the Ombudsman for Children's Rights; the councils of first or second level administrative-territorial units, the People's Assembly of Gagauzia (Gagauz-Yeri). These entities can bring cases concerning the constitutional control of laws, regulations, and decisions of the Parliament, decrees of the President of the Republic of Moldova, decisions, ordinances, and directives of the Government, as well as international treaties to which the Republic of Moldova is a party. This is applicable when the aforementioned does not comply with Article 109 and, respectively, Article 111 of the Constitution of the Republic of Moldova.
However, private persons may use the mechanism of the "exception of unconstitutionality". It is a legal mechanism by which a law or a provision of a law is contested before a constitutional court because it contradicts the Constitution. If the court finds that the law contradicts the Constitution, it can declare the law or provision unconstitutional, making it null and void.
In the Republic of Moldova, the Constitutional Court is the highest authority for constitutional review. Its primary role is to ensure that the laws and regulations of the country conform to the Constitution. Any law, presidential decree, decision, or other act can be reviewed by the Constitutional Court if there's a question of its constitutionality.
The court's decisions are final and cannot be appealed. Once a law is declared unconstitutional, it loses its legal effect.</t>
  </si>
  <si>
    <t>Only if this is the norm of the law applied when deciding your case in court.</t>
  </si>
  <si>
    <t>Is the death penalty abolished by law?</t>
  </si>
  <si>
    <t xml:space="preserve">Yes. </t>
  </si>
  <si>
    <t xml:space="preserve">The new Azerbaijani Constitution, adopted in 1995, retains the death penalty “as an exceptional measure of punishment until its complete abolition...only for especially serious crimes against the state, and against the life and health of an individual” (article 27. III). Death penalty was abolished in 1998. Protocol No. 6 to the ECHR came into force in this country on the 25th of January 2001 and the death penalty was replaced with life imprisonment. in February 2023, Azerbaijan also signed Protocol No. 13 of the Convention on the Protection of Human Rights and Fundamental Freedoms that abolish of Death Penalty in All Circumstances. The death penalty is not used in practice. </t>
  </si>
  <si>
    <t xml:space="preserve">By the Law of Georgia on Full Abolishment of the Death Penalty (source: https://matsne.gov.ge/ka/document/view/28372?impose=original&amp;publication=0) </t>
  </si>
  <si>
    <t>the death penalty is abolished in Moldova. Moldova abolished the death penalty in 1995 and in 2006 it signed and ratified Protocol No. 13 to the European Convention on Human Rights, which provides for the abolition of the death penalty in all circumstances.</t>
  </si>
  <si>
    <t>Are legal frameworks applied in a way that protects the right to privacy?</t>
  </si>
  <si>
    <t xml:space="preserve">Both the Constituion and Civil Code prescribe such guarantees. </t>
  </si>
  <si>
    <t xml:space="preserve">Independent watchdog organizations' analysis suggests that in Azerbaijan, the national legislation on personal data protection does not effectively protect individuals against the arbitrary use of their personal data by both public and private entities. </t>
  </si>
  <si>
    <t>US Department of State Human Rights Report on Georgia, among the significant human rights issues mentions credible reports of arbitrary or unlawful interference 
with privacy. According to the Report, "there were widespread reports that the government monitored the political opposition. 
Civil society, journalists, and the international community raised concerns regarding the SSSG’s secret surveillance system, its lack of political neutrality, and weak oversight.
On September 6, Parliament passed controversial amendments that expanded the government’s ability to conduct covert investigative measures, overriding a 
presidential veto, despite concerns raised from the Venice Commission and others; . . .  Concerns continued during the year regarding alleged illegal surveillance." (source: US Department of State GEORGIA 2022 HUMAN RIGHTS REPORT, p.1, 19)</t>
  </si>
  <si>
    <t>The Constitution of Moldova, under Article 28, states that "The respect and protection of private and family life is guaranteed." Also, Moldova is a signatory to several international treaties that uphold the right to privacy, such as the European Convention on Human Rights (Article 8).
Specifically, the Law on Personal Data Protection in the Republic of Moldova aligns with the standards set by the EU General Data Protection Regulation (GDPR), which is a comprehensive law that provides robust protections for the privacy of individuals' data. Under this law, individuals have the right to be informed about the collection and use of their personal data, to access their data, to have incorrect data corrected, to have their data erased, to restrict processing of their data, to move their data, and to object to the use of their data, including for direct marketing.</t>
  </si>
  <si>
    <t>There is a law on the protection of personal data, but it does not meet international standards in many provisions.</t>
  </si>
  <si>
    <t>Are the GDPR principles included in national legislation? (See GDPR- Chapter 2 (Art. 5 -11)</t>
  </si>
  <si>
    <t xml:space="preserve">There is separate law on the Protection of private data which follows the GDPR principles. </t>
  </si>
  <si>
    <t xml:space="preserve">Azerbaijan does not have specific legislation equivalent to the European Union's General Data Protection Regulation (GDPR). However, Azerbaijan does have a Law on Personal Data Protection (adopted 2010), which regulates the processing and protection of personal data. While it shares some similarities with the principles of the GDPR, it does not align with the specific provisions outlined in Chapters Article 5-11 of the GDPR and not in compliance with the GDPR standards. </t>
  </si>
  <si>
    <t>The primary legislation regulating personal data protection is the Law of Georgia on Personal Data Protection adopted on 28 December, 2011. The law introduced the institution of the Personal Data Inspector with the function to control the legality of data protection in Georgia. In 2019, the Office of the Personal Data Protection Inspector was abolished and the State Inspector’s Service was set up-vested with the powers to inspect the legality of both investigative actions and personal data processing. In December 2021, parliament hastily abolished the State Inspector’s Service, instead establishing two new separate bodies tasked with probing abuse of power by law enforcement and monitoring data privacy, respectively. The latter has been named Personal Data Protection Service.  The Association Agenda's mid-term HR priorities included further strengthening the capacity of State Inspector Service (SIS), the continuous implementation of the legal framework on data protection in all sectors, approximation of Georgian legislation, and practice with the latest European data protection standards. The same priorities have been reflected in HR National Action Plan, explicitly referring to compliance with the CoE Convention 108+ and EU GDPR. In 2018-2019, State Inspector’s Office developed a new draft Law "On Personal Data Protection" and other associated legislative changes. The drafting process and engagement of European expert was supported by the "Human Rights for All" program, a joint initiative of the EU and the UN agencies. By 22 May 2019 the legislative package was drafted by SIS and initiated by a group of MPs. However, adoption of the draft has been delayed. As of April, 2023 the draft is still pending at the Parliament.  Legislative package and all associated documents are available at https://info.parliament.ge/#law-drafting/18184</t>
  </si>
  <si>
    <t>the Republic of Moldova had not fully integrated the principles of the General Data Protection Regulation (GDPR) into its national legislation.
The GDPR is a European Union (EU) regulation and only directly applies to EU member states, though it does have an extra-territorial effect and applies to organizations outside the EU that process the personal data of individuals in the EU.
However, many non-EU countries, including Moldova, have adopted similar principles in their national laws to facilitate data transfers with the EU and ensure a high level of protection for personal data.</t>
  </si>
  <si>
    <t>Is there an Ombudsman or any other national Human Rights institution?</t>
  </si>
  <si>
    <t xml:space="preserve">There is Ombudsman instituion in the RA and just recently a new female Ombudmwoman was elected by the National Assembly. 
The RA ombudsman instituion has been granted A status. </t>
  </si>
  <si>
    <t>Yes, the Parliament of Georgia adopted the Law on Public Defender of Georgia in 1996. The first Ombudsman was elected in 1997. The current Ombudsman is the eighth Public Defender of Georgia. The Law provides for the establishment of the Public Defender's Office (PDO) to support the activities of the Public Defender of Georgia.</t>
  </si>
  <si>
    <t xml:space="preserve"> the Republic of Moldova has a national human rights institution, the Ombudsman Office, also known as the People's Advocate Office. The Ombudsman institution was established in Moldova to ensure the protection of human rights and freedoms.
In general, the Ombudsman's role is to investigate complaints made by individuals against the actions or decisions of public authorities. They play a vital role in the promotion and protection of human rights, as well as the promotion of a culture of human rights.
Another national Human Rights Institution is The Council for Preventing and Eliminating Discrimination and Ensuring Equality (CPED) of Moldova, an independent institution established to combat and prevent discrimination and ensure equality in the country.
he Council carries out the following main activities:
Examines complaints related to discrimination: The Council is responsible for reviewing complaints about discrimination from individuals, organizations, and legal entities. This includes all forms of discrimination, be it on the grounds of race, nationality, ethnic origin, language, religion, sex, opinion, political affiliation, wealth, social origin, age, disability, chronic non-contagious disease, HIV/AIDS infection, belonging to a disadvantaged category, as well as on grounds of association with a person who belongs to a disadvantaged category.
Conducts investigations: If a complaint is deemed valid, the Council may conduct a formal investigation to determine whether discrimination has occurred. This can involve gathering evidence, interviewing witnesses, and reviewing documents.
Provides recommendations: Based on its investigations, the Council can provide recommendations to prevent and eliminate discrimination. These recommendations are often aimed at the parties involved in a complaint, but they can also be broader in nature and aimed at changing policies or practices that contribute to discrimination.
Promotes equality: The Council also has a role in promoting equality in Moldova. This can involve raising awareness about discrimination and equality issues, providing education and training, and advocating for changes in laws and policies to better protect against discrimination.
Reports to the Parliament: The Council submits annual reports on its activities and on the state of discrimination in Moldova to the Parliament.
The Council's role and activities are governed by the Law on Ensuring Equality, which was adopted in 2012 to implement provisions of the Moldovan Constitution and international human rights standards related to equality and non-discrimination.</t>
  </si>
  <si>
    <t>Are there any political prisoners in your country in accordance with the definition developed by the Parliamentary Assembly of the Council of Europe (PACE)? Source: 
http://assembly.coe.int/nw/xml/XRef/Xref-XML2HTML-en.asp?fileid=19150&amp;lang=en</t>
  </si>
  <si>
    <t xml:space="preserve">This is one of the most problematic issues as the opposition and its supporters very often claim about the existance of political prisoners. However, the fact is that all the representatives deprived from liberty have some connection to certain offences and there is corpus delicti in their behaviour and most importanlty the reffered standards on political prisoners are not applicable. </t>
  </si>
  <si>
    <t xml:space="preserve">Neither Public Defender, nor international organizations like Human Rights Watch or Amnesty International talks about the political prisoners in Georgia. However, opposition party members considered former President Mikheil Saakashvili to be a political detainee. </t>
  </si>
  <si>
    <t>Arbitrary arrest and detention remain significant issues. For instance, Adrian Glijin and Stanislav Mînzarari were abducted as early as October 2020, being accused of "espionage", a measure perceived by civil society and human rights NGOs as politically motivated. Glijin was sentenced to thirteen years and six months imprisonment for "treason".
In the region, prolonged pretrial detention continued to be a problem. For instance, Ruslan Lomaca, a citizen of the Republic of Moldova, was abducted in 2020 while fishing on the Dniester River. He was apprehended and subsequently given a suspended sentence of three years and six months on June 17 by a Transnistrian "court" and was released from pretrial detention after nearly two years.
Regarding fair trial procedures, the report's conclusion indicates that in the Transnistrian region, separatist structures ignored fair trial procedures and denied defendants a fair trial. Lawyers from the left bank of the Dniester reported that the purported authorities regularly denied accused individuals their chosen right to defense and that trials were often held in secret, without public announcement of charges. For example, Adrian Glijin's trial was conducted in secret and, after his sentencing on May 6 to thirteen years and six months in prison, he was denied access to the court decision due to the "secrecy of the case". Trials for those arbitrarily arrested for exercising fundamental freedoms and criticizing the de facto authorities continued to be conducted behind closed doors.
Another finding relates to the fact that several political prisoners remained in custody or served sentences, many of whom were arrested for expressing opinions and participating in public meetings, with the main goal being criticism of the regime. In this context, the purported authorities continued to use the "2020-2026 Strategy for Combating Extremism" as a pretext to apply additional repressive measures to silence dissent and suppress fundamental human freedoms. For example, Oleg Horjan, the leader of the Communist Party in the region and the only opposition member of the "Supreme Soviet" ("legislative") in Transnistria, continued to serve a four-and-a-half-year sentence in the Hlinaia penitentiary. He was accused of assault and insulting the Transnistrian "authorities". Human rights lawyers and NGOs considered the charges politically motivated and labeled Horjan a political prisoner.
The report also points out serious deficiencies in the respect for civil liberties. The de facto administration continued to implement the so-called "Strategy for Combating Extremism for 2020-2026", which provides additional tools to silence dissent and further suppress freedom of expression, complementing the existing "law" from 2007 on combating extremist activities. Several individuals faced charges under the "anti-extremism law" for publicly criticizing the de facto administration over the course of the year.
In this regard, the most striking case is that of Victor Pleșcanov. On June 10, 2022, he was sentenced to five days of administrative detention for hooliganism and subsequently sentenced on September 26, 2022, to three years and two months in prison for "extremism". His act of extremism was considered his statement that he would hoist the Ukrainian flag from the balcony of his apartment. Several NGOs have argued that the charges are politically motivated and that the "application of the law" penalized Pleșcanov for exercising freedom of speech and condemning Russia's aggression against Ukraine.
To avoid persecution from the Tiraspol regime, journalists refrained from criticizing the activities of the de facto administration.</t>
  </si>
  <si>
    <t>Are there any prisoners of conscience (POC) in the country according to Amnesty International? (Source: Amnesty International Report 2021/2022 - https://www.amnesty.org/es/wp-content/uploads/2022/03/POL1048702022ENGLISH.pdf.)</t>
  </si>
  <si>
    <t xml:space="preserve">There are not such prisoners. </t>
  </si>
  <si>
    <t>https://www.amnesty.org/en/location/europe-and-central-asia/georgia/report-georgia/</t>
  </si>
  <si>
    <t>In July 2021, in the transnistrian region, pensioner Mikhail Yermuraki was convicted of “insulting the President” and
fined the equivalent of US$600. Two other charges against him, “denying the positive role of Russian peacekeepers” and “inciting national, racial, religious hatred”, were
dropped.
In the same month, activist Gennadiy Chorba was sentenced to three years and three months’ imprisonment, for the same
offence of insulting the President as well as on charges of “extremism” in connection with a peaceful picket a year earlier which he had attended. The de facto authorities accused
him of inciting people to protest, as well as of making derogatory comments about medical personnel during the pandemic.</t>
  </si>
  <si>
    <t>Do independent international organisations or national human rights institutions (i.e. Ombudsman) report cases of allegedly politically motivated prosecution or allegedly politically motivated trials? (Sources: Human Rights Watch’s World Reports, US Depar</t>
  </si>
  <si>
    <t xml:space="preserve">Both the HRW recent report and the report of State department did not mention about politically motivated cases and persecutions as there is not enough data on that. In fact many opposition leaders and ordinary people against the ruling party are involved in criminal cases but there is not enough ground to say that those cases are merely politically motivated. </t>
  </si>
  <si>
    <t xml:space="preserve">PACE has resolution on political prisoners issues in Azerbaijan. Meanwhile, US State Department mentioned on Annual Reports concerning political motivated cases. 
</t>
  </si>
  <si>
    <r>
      <rPr>
        <sz val="12"/>
        <color theme="1"/>
        <rFont val="Calibri"/>
        <family val="2"/>
      </rPr>
      <t xml:space="preserve">UPDATE: 22 June Nika Gvaramia was pardoned. Source: </t>
    </r>
    <r>
      <rPr>
        <u/>
        <sz val="12"/>
        <color theme="1"/>
        <rFont val="Calibri"/>
        <family val="2"/>
      </rPr>
      <t>https://www.consilium.europa.eu/en/press/press-releases/2023/06/22/press-release-on-georgia/</t>
    </r>
    <r>
      <rPr>
        <sz val="12"/>
        <color theme="1"/>
        <rFont val="Calibri"/>
        <family val="2"/>
      </rPr>
      <t xml:space="preserve"> Sentencing of Nika Gvaramia, head of opposition-leaning TV channel Mtavari Arkhi "was largely criticized by Georgian civil society as unlawful and politically motivated." (Source: HRW World Report, Georgia, accessible at: https://www.hrw.org/world-report/2023/country-chapters/georgia). 
According to the US Department of State Report, "NGOs and opposition parties stated the government held political prisoners and detainees. The PDO, NGOs, opposition parties, and international groups including Amnesty International and the Committee to Protect Journalists criticized the May 16 prison sentence of Nika Gvaramia, head of opposition-leaning TV channel Mtavari Arkhi as politically motivated." (Source: GEORGIA 2022 HUMAN RIGHTS REPORT, p.17-18)</t>
    </r>
  </si>
  <si>
    <t>Apart from incidents in the Transnistrian region, there have been no other reported cases.</t>
  </si>
  <si>
    <t>Do independent international organisations or national human rights institutions (i.e. Ombudsman) report cases of torture or other cruel, inhumane or degrading treatment in police detention centres? (Sources: Human Rights Watch’s World Reports, US Departm</t>
  </si>
  <si>
    <t xml:space="preserve">If such cases happen they are reported both at national at international level. </t>
  </si>
  <si>
    <t xml:space="preserve">The Public Defender in 2022 Report outlines the practice that equals to ill-treatment. According to the report, NPM analyzed 419 suspicious cases. In 27% of cases (113 cases), persons who have been detained administratively sustained injuries during and/or after the arrest.  </t>
  </si>
  <si>
    <t>In 2021, following the incident that occurred in one of the territorial police inspectorates of the Republic of Moldova, the Office of the People's Advocate initiated an independent investigation from the perspective of other authorities. The investigation revealed acts of torture perpetrated against individuals seeking help from the police. The investigation conducted by the Office of the People's Advocate was substantially necessary in countering the version presented by the authorities who conducted the internal investigation and distorted the circumstances of the crime. Thanks to the efforts of the Office of the People's Advocate, the criminal investigation was mobilized to continue with the aim of uncovering the truth and punishing those responsible. You can find the full report at http://ombudsman.md/wp-content/uploads/2022/05/Raport_Special_Cazul-Gutu_Covalciuc-c-IP-Soroca_FINAL.pdf.</t>
  </si>
  <si>
    <t>Is there an independent mechanism outside of the law-enforcement system to investigate reports of torture or other cruel, inhumane or degrading treatment committed by law enforcers?</t>
  </si>
  <si>
    <t xml:space="preserve">Such cases are investigated by special law-enforcement bodies and may be presented to the Ombudsperson instituion as well. No other bodies exist. </t>
  </si>
  <si>
    <t xml:space="preserve">Available reports indicate that there are not any independent mechanisms capable to investigate reports of torture or other cruel, inhumane or degrading treatment committed by law enforcers. </t>
  </si>
  <si>
    <t xml:space="preserve">In December 2021, parliament hastily abolished the State Inspector’s Service, an independent body investigating abuses by law enforcement, instead establishing two new separate bodies tasked with probing abuse of power by law enforcement and monitoring data privacy, respectively. The sudden decision followed the opening of an investigation by the state inspector into possible ill-treatment and violations of data protection laws regarding jailed ex-President Mikheil Saakashvili. The Council of Europe commissioner for human rights, Dunja Mijatović, called on parliament to reject the bill as it lacked “proper consultation with the relevant stakeholders [and] undermined the independent functioning of the body.” (Source: HRW World Report, Georgia, 2023, https://www.hrw.org/world-report/2023/country-chapters/georgia). The effectiveness of the newly established body is still to be tested provided that the head of the Special Investigative Service Koka Katsitadze, has been the employee of the Prosecutor's Office before appointment on the position. </t>
  </si>
  <si>
    <t>Moldova had an independent mechanism in place to investigate reports of torture or other cruel, inhumane, or degrading treatment committed by law enforcers. This mechanism is the National Human Rights Institution (NHRI) of Moldova, known as the Office of the People's Advocate or the Ombudsman.
The Office of the People's Advocate is an independent institution tasked with safeguarding and promoting human rights in Moldova. It has the authority to receive and investigate complaints regarding human rights violations, including allegations of torture or ill-treatment by law enforcement officials. The Ombudsman's Office has the power to visit places of detention, conduct inquiries, and issue recommendations to relevant authorities.
The Ombudsman's Office operates independently from the law-enforcement system and has the mandate to hold authorities accountable for human rights abuses. It plays a crucial role in ensuring transparency, accountability, and the protection of human rights in Moldova.
In addition to the Office of the Ombudsman, the Council for the Prevention of Torture has been established, which enjoys independence and autonomy in relation to the public authorities subject to the monitoring it carries out.
The activities of the Council for the Prevention of Torture include the following:
Conducting preventive and monitoring visits to places where persons deprived of liberty are or may be located, placed there by the order of a state authority or at its direction or with its tacit agreement.
Compiling reports following each preventive or monitoring visit, according to the working methodology.
Formulating recommendations to improve the treatment of persons deprived of liberty, improve detention conditions, and prevent torture.
Making proposals to improve legislation in order to eliminate the causes and conditions that create the premises for human rights violations, within its area of competence.
Contributing to the establishment and maintenance of collaborative relationships with national and international governmental and non-governmental organizations working in the field of torture prevention and human rights, in order to leverage their positive experiences and carry out joint activities aimed at preventing torture.
Contributing to the cooperation and constant communication with the United Nations Subcommittee on Prevention of Torture.</t>
  </si>
  <si>
    <t>State Bureau of Investigation and a special department of the Prosecutor General's Office</t>
  </si>
  <si>
    <t>Is the death penalty used in practice?</t>
  </si>
  <si>
    <t xml:space="preserve">No such cases exist. </t>
  </si>
  <si>
    <t xml:space="preserve">Death penalty is abolished in Georgia by the Law of Georgia on the Full Abolition of the Death Penalty as a Special Measure of Punishment (1997). Accordingly, it is not used in practice. </t>
  </si>
  <si>
    <t>No, the death penalty is not used in practice in Moldova. Moldova abolished the death penalty in 1995, and it was further abolished in the country's constitution in 1997. Since then, there have been no executions carried out in Moldova, and the country has maintained a commitment to human rights and the abolition of capital punishment.</t>
  </si>
  <si>
    <t>Have there been reports of harassment of lawyers/ restrictions on their work or interference into their personal lives?</t>
  </si>
  <si>
    <t xml:space="preserve">Recently there was one case of lawyers being beaten while doing their professional work in police station by police representatives. The policemen were later taken responsible and the case received public attention. </t>
  </si>
  <si>
    <t xml:space="preserve">International human rights organizations and intergovernmental organizations also emphasized the lack of institutional and political independence of Azerbaijan Bar Association. The Commissioner for Human Rights of the Council of Europe refers to ‘a deficit of institutional independence’ of the ABA in the context of the role that the ABA has played in both disciplinary proceedings against lawyers in politically sensitive cases and the non-admission to the Bar of certain categories of persons.  The UN Special Rapporteur noted that ‘the Bar Association suffers from significant institutional weaknesses, which raises serious questions about its legitimacy and puts the ability of the body to effectively regulate the profession in severe doubt.’   The International Commission of Jurists referred to the ABA as being institutionally weak, with ‘a lack of either capacity or will to defend the independence of the legal profession’.  In its 2014 report on the legal profession in Azerbaijan, the International Bar Association Human Rights Institute concluded that the ABA ‘is not an independent institution capable of protecting the interests of the legal profession’ but instead it ‘seems to act as an arm of government’.  </t>
  </si>
  <si>
    <t xml:space="preserve">Restrictions involved timely access to the services of a lawyer (however, there have been improvements - access to a lawyer within  first 24 hours increased from 17.4% in 2021 to 34.9%);  there have been cases when the lawyer could not identify the whereabouts of a client; under the Code of Imprisonment, a prosecutor is entitled to restrict the communication of a prisoner with a lawyer (while amendments to the Code have been developed in 2022, the amendment has not turned into law yet); in case of distant court proceedings, the functional that could have ensured confidential communication of a defendant with a lawyer is not created; in case of Mikheil Saakashvili, on certain occasions, he and his lawyers were not able to exchange written communication due to the mirror barrier between them.  </t>
  </si>
  <si>
    <t>Civil society organizations and human rights defenders face significant challenges in the Transnistrian region. They are unable to work freely and often face intimidation, threats, attacks, harassment, arbitrary detention, and reprisals. They are also under tight control by security services and law enforcement authorities. The authorities view the work of human rights defenders as subversive and sometimes use security reasons to restrict their activities. However, it is noted that the human rights of people with disabilities are being considered in the region. Reports indicate that civil society organizations operate in an environment with severe restrictions on freedom of expression, association, and assembly. Independent sources of information are persecuted, media outlets face tight control and censorship, and certain websites and online forums are closed, leading to persecution based on opinions. While public assemblies are allowed by law, authorizations for protests are rarely granted, and if granted, come with restrictions. Freedom of association is similarly limited, requiring coordination with local authorities, and non-compliance can result in reprisals. Civil society organizations working on human rights from the right bank of the Nistru river no longer have access to the region, including the Promo-LEX Association, which was prohibited from operating there in 2016. Other groups such as journalists, lawyers, and public officials also face restricted access. Development agencies working with local non-governmental organizations must coordinate with the de facto authorities. The law on non-governmental organizations introduced a section in 2017, designating organizations receiving foreign funds as "foreign agents" and preventing them from engaging in perceived political activities. Non-compliance can lead to the closure of organizations. Concerns are raised as human rights are not expressly mentioned as a non-political issue in the law. Reports indicate threats made to lawyers and human rights defenders protecting the rights of people in judicial proceedings, as well as arbitrary arrests, intimidation, and persecution of journalists and bloggers.
Also, previously, lawyers expressed concern regarding the practice of telephone conversations. Additionally, journalists and representatives of civil society have been subjected to certain inspections by the authorities. This matter came to light as a result of journalistic investigations conducted by RISE Moldova - [link: https://www.rise.md/articol/ministerul-interceptarilor/].
Although the authorities insisted that the data was irrelevant and subsequently destroyed, the victims of the interceptions alleged that they were used to fabricate criminal cases against them or to publicly defame their reputation.</t>
  </si>
  <si>
    <t>Are cases of violations of the right to privacy by public authorities investigated and prosecuted in accordance with the international/ European Standards?</t>
  </si>
  <si>
    <t xml:space="preserve">In recent years it has become more protected however still there are practical problems in this regard. </t>
  </si>
  <si>
    <t xml:space="preserve">Available reports indicate that cyber-attacks and other privacy infringements are not effectively investigated and persecuted in Azerbaijan. </t>
  </si>
  <si>
    <t>According to the US Department of State Human Rights Report of Georgia: "Concerns . . . continued regarding a lack of accountability for previous instances of alleged illegal surveillance. On May 18, for example, five leading watchdog organizations criticized the Tbilisi Prosecutor’s Office for ineffectively investigating credible reports in August and September 2021 of alleged illegal surveillance by the SSSG [State Security Service of Georgia]. In their joint statement, the organizations noted that the content of the conversations had been confirmed by a number of the subjects of the surveillance. They concluded that the SSSG “is not motivated by the interest of investigating the alleged systematic crime, identifying the criminals and punishing them.” On June 8, then EU Ambassador to Georgia Carl Hartzell called on the authorities to inform the diplomatic community “of the results of the promised investigation into the reported massive wiretapping of Georgian and foreign citizens, as revealed in September 2021.”" (Source: US Department of State GEORGIA 2022 HUMAN RIGHTS REPORT, p. 19-20)</t>
  </si>
  <si>
    <t>The cases are partially prosecuted in accordance with the international/European standards. For example: 
In the case of Gribincea and others, submitted to the ECtHR, The five applicants were at the relevant time leaders of influential NGOs, journalists and a vice-president of one of the main opposition parties in Moldova.
On 14 June 2019 RISE-Moldova, an investigative journalists’ association, published a report about the interception of communications of 51 persons during 2016-2018, which included the applicants. This included wiretapping, covert photo and video recording and monitoring of GPS data. RISE also published several documents from the criminal investigation files.
On 25 January 2019 the Ministry of Interior replied to RISE that three criminal investigation files had been opened on 5 April 2016, 11 January and 17 July 2017 respectively concerning organisation of mass and violent disorder.
According to the first applicant, he suspected for some time that he was being monitored. On 20 February 2019 he asked several authorities about whether he had been subjected to wiretapping. All three institutions (the Chișinău district court, the Information and Security Service and the Prosecutor General’s Office) replied that the information sought was confidential and that they could neither confirm nor deny that special investigative measures in his respect had taken place.
On 25 June 2019, after the publication by RISE mentioned above, the first applicant asked the Prosecutor General’s Office for information about interception of his communications. After this was refused, he complained to the investigating judge, who dismissed the complaint on 4 June 2020 since the criminal investigation was still pending and access to the materials of the case would be given after it was finished. The judge also found that persons without any procedural status could be the subject of interception of their communications.
In the meantime, on 14 August 2019 the criminal investigation mentioning the first applicant’s name was discontinued because no crime had been committed. The first applicant asked the Prosecutor General’s Office how he could access the materials of the case. In reply, he was informed on 23 September 2019 that his communications had been intercepted. However, since he had had no procedural status in the investigation, he had no right to access the materials.
A criminal investigation was started on 2 September 2019 concerning the unlawful initiation of the investigation concerning, inter alias, the first applicant. In it a prosecutor found that there had been no reasons to start the investigation, which did not correspond to the facts of the case. On 28 May 2020 the first applicant was heard as a witness in that investigation. He asked to be acknowledged as a victim of an unlawful interception of his communications and for the punishment of all those responsible for that offence.</t>
  </si>
  <si>
    <t>Does the national legislative framework ensure a real level of protection of the right to privacy?</t>
  </si>
  <si>
    <t xml:space="preserve">There is such protection at the level of law starting by the Constitution. But still there are problems when it comes to the practical implementation of those regulations. </t>
  </si>
  <si>
    <t xml:space="preserve">The national legislation and its practical application do not ensure a real level of protection of the right to privacy. </t>
  </si>
  <si>
    <t xml:space="preserve">According to the US Department of State Human Rights Report of Georgia: "On September 6, 2022 Parliament passed controversial amendments that expanded the government’s ability to conduct covert investigative measures, overriding a 
presidential veto, despite concerns raised from the Venice Commission and others. The amendments included provisions extending the maximum surveillance period from six to nine months and for an indefinite period for over 70 selected crimes, 
authorizing surveillance for an additional 27 crimes, and permitting surveillance of an individual without notification for years." (source: US Department of State Human Rights Report of Georgia, 2022, p. 19). 
In addition, the legislation that allows SSSG to have operative-technical agency (that in its turns ensures covert investigative activities) under its direct control, has been challenged at the Constitutional Court of Georgia as infringing on the right to privacy. </t>
  </si>
  <si>
    <t>Yes, but the enforcement lacks efficiency.</t>
  </si>
  <si>
    <t>Do the National Human Rights Institutions (NHRIs) investigate violations of women's civil and political rights? (Please mention what is the number of cases, indicate the sex of victims in coordination with the type of violation (rights to free of associat</t>
  </si>
  <si>
    <t xml:space="preserve">If such cases happen they are being investiagted. But there is no wide practice of the violation of womens civil and political rights. </t>
  </si>
  <si>
    <t xml:space="preserve">NHRI reacts to domestic violence of incidents reported in media. </t>
  </si>
  <si>
    <t>The Public Defender's 2022 report has a separate chapter on gander equality and special subchapter on women's political participation and gender mainstreaming. The Equality Department of the Public Defender of Georgia in its 2022 Special Report on Combating and
Preventing Discrimination and the Situation
of Equality, reported about three cases of sexual harassment suffered by women at the workplace (right to work) (source: 2022 Special Report on Combating and Preventing
Discrimination and the Situation of Equality, p. 4, accessible at https://www.ombudsman.ge/res/docs/2023041011140537314.pdf)</t>
  </si>
  <si>
    <t>The information provided is very broad and lacks specific details or data broken down into categories.</t>
  </si>
  <si>
    <t>The Ombudsman's report does not contain any information about this: https://ombudsman.gov.ua/report-2022/</t>
  </si>
  <si>
    <t>Does the NHRI register complaints of violations of women’s right to access to justice?</t>
  </si>
  <si>
    <t xml:space="preserve">NHRI fails to provide effective protection and follow-up monitoring of the cases. </t>
  </si>
  <si>
    <t xml:space="preserve">The Public Defender's Report from 2022, does not specifically singles out violations of women’s right of access to justice. </t>
  </si>
  <si>
    <t xml:space="preserve">During the reporting period, negative trends in the legislation reforms and practice in some areas were observed. Particularly, the national parliament adopted the bill of amendments in the Law "On State Secret", introduced by the government, by which the grounds for refusing access to public information were significantly widened. In addition, corresponding restrictions were added in the Law on the Freedom of Information". Moreover, the new grounds were wide and ambiguous such as the concept of  “office information of limited distribution” which lacked a clear definition as to its meaning and scope. As it concerns the parliamentary oversight tools, despite they are well-defined in the Regulation-Law of the National Assembly, in practice they are not used effectively as those are mostly used for accumulating political confrontation against political opponents. There are no tangible developments in the direction of implementation and analysis of gender budgeting. Some gender-differentiated data can still be found in the reports but there are no clear indicators and corresponding analyses. The lack of appropriate statistics hinders the implementation of gender budgeting.  Against the backdrop of constant military conflicts and instability, other issues such as non-discrimination, equal representation, etc. have taken a back seat. The parliamentary and/or committee hearings are primarily held on security issues. Some cases of disproportionate use of force by police during arrest or against demonstrators were recorded. By the Governmental decree of 05 January 2023, the former Police, the Migration Committee and the Ministry of Emergency Services were united within the new created Ministry of Internal Affairs which is considered as a progress.  The issue of parliamentary ethics is a problematic area as no major developments were recorded. There is no distinct ethics framework in place such as ethics code or a permanent ethics commission. The ethics norms are merged in the Regulation-Law of the National Parliament and under constitution ethics issues can be decided upon summoning ad-hoc commissions. However, such commissions were summoned rarely despite of numerous instances of violation of parliamentary ethics. In vast majority of cases, the legislative amendments are initiated by the government, namely, the Ministry of Justice, whereas the parliamentary fractions were passive in introducing legislative reforms. </t>
  </si>
  <si>
    <t>İn the reporting period, the leading role of the executive power in state governance in Azerbaijan has become more assertive. Especially after the 44-day war between Azerbaijan and Armenia, President Ilham Aliyev began prioritizing the centralization policy in state governance. On January 19, 2021, he signed a decree establishing the President's special representative's institution in territories liberated from occupation. On December 1, 2021, İlham Aliyev appointed a special representative of the President of the Republic of Azerbaijan to the liberated territories in the Karabakh economic region (except the Shusha region). On December 30, 2022, he appointed a special representative of the President of the Republic of Azerbaijan in the East Zangezur economic region, created based on the liberated areas from occupation. On December 22, 2022, he appointed the authorized representative of the President of the Republic of Azerbaijan in the Nakhchivan Autonomous Republic. Thus, centralization in management has led to a decrease in accountability and transparency and concentration of leadership on the one hand. The special representatives never reported to the parliament during the reporting period. 
During the reporting period,  the role of the parliament has decreased even more. On April 16, 2023, Deputy Vahid Ahmedov gave an interview with the Internet channel "Sanjag." (https://www.youtube.com/watch?v=rB6kWn6nHkY) The MP criticized the work of the parliament, calling the majority of deputies "unelected." According to him, there needs to be more sense in the work of deputies, and the social policy of the authorities needs to be more effective. In rural areas, unemployment is high, and incomes are low. On April 28, 2023, the Disciplinary Commission of the Milli Majlis reprimanded Deputy Ahmedov for his statements.</t>
  </si>
  <si>
    <t xml:space="preserve">Parliament of Belarus was elected in November 2019 in a rigged process, as a result of which only candidates loyal to President Lukashenka won seats in both chambers. There is no parliamentary opposition. The influence of President is preponderant not only over Parliament, but also over the other State bodies, including the government and the judiciary, accompanied by a very weak impeachment procedure. The control of the executive of the judiciary and the court system is almost total. The situation in regard to the administration of justice is alarming, as the authorities systematically violated the right to a fair trial and used the judiciary as repressive instruments to silence dissent voices. In several cases, defence lawyers faced intimidation, detention and arrest, administrative and criminal charges, disciplinary measures, revoking of licences and disbarment by the Ministry of Justice Qualification Commission.
The legislative branch was not involved in the drafting of a new version of Constitution adopted in February 2022, although constitutional reform is an exclusive prerogative of Parliament according to article 138 of the Constitution. In its opinion, Venice Commission stated that process failed to meet the criterion of transparency which the legitimacy of constitutional amendments requires, bypassed Parliament, was not managed by an independent body and ignored the demands of the political opposition. Electoral commissions did not include any representative of the opposition and the independent observation was not allowed. 
The most significant change of the amended Constitution is the attribution of numerous prerogatives to the All-Belarusian People’s Assembly, a non-permanent consultative body composed of non-elected members. Taking into consideration its size of 1,200 members, its operational power mostly lies with Presidium, the chairmanship of which can be cumulated with the presidency of the country. There remains decisive dependence of the government on the President, who appoints the Prime Minister (though with the prior consent of the House of Representatives) and the other ministers; can dismiss the Government, which is “accountable” to him; and he can revoke the acts of Government. The President retains control over Parliament which remains a weak institution that can be dismissed by the President on broad grounds. Furthermore, the President calls referendums on the initiative of other constitutional bodies or on his own initiative; may declare a state of emergency on broad grounds; and introduce martial law. </t>
  </si>
  <si>
    <t xml:space="preserve">One of the essential requirements for Georgia's accession to the EU is strengthening the accountability of state institutions and their democratic oversight. During the reporting period, Georgian parliament has /improved the mechanisms for holding the executive branch accountable, making them more efficient.
Some of the improvements include an increased number of interpellations and written reports submitted in advance by ministers during "Minister's Hour" format, clarification of procedures for summoning ministers to committee hearings and simplified decision-making for thematic inquiries. The Parliament has also created procedures to monitor the implementation of recommendations issued by thematic enquiry groups.
As a result, the frequency of summoning representatives of the executive branch to committee hearings, organizing parliamentary discussions in the format of interpellation or "minister's hour," and submitting regular reports by ministers has increased compared to the previous years. The Parliament has also conducted several thematic inquiries during the reporting period.
The Gender Equality Council in the Parliament continues to function, contributing to the further development of the state’s gender policy and the relevant legislation, protection of values of gender equality, awareness-raising, and implementation of measures supporting the empowerment of women.
Although the Georgian parliament has made progress in improving the accountability of the executive power, there are still significant obstacles to effective oversight. Many international and local observers believe that the opposition's limited rights to engage in parliamentary work hampers the accountability of parliament's activities. Even though changes were made to the regulations to simplify the procedures for creating a parliamentary investigation commission at the initiative of the opposition, the majority can still block such initiatives by boycotting the registration required for voting. Additionally, the majority often hinders the discussion of legislative initiatives submitted by the opposition by postponing the consideration period in the committee, which leads to the withdrawal of the draft law if the term of the session expires.
It is expected that appointing opposition parties to chair several important committees will significantly improve parliamentary oversight. This has been recommended by the European Commission (the President of the European Council, Charles Michel's document of 19 April 2019) and local non-governmental organizations aiming at strengthening parliamentary control for years, but it has not been included in the Parliament's agenda. Transparency and accountability of budget management could also be improved by having a representative of the opposition party as chairman of the budget and financial affairs committee.
Overall, despite some progress, the accountability and transparency of the executive authority still have significant flaws. For example, representatives of the executive power are not obligated to answer all questions asked by parliamentarians in a direct debate format, such as the "Minister's Hour" format. Reports by non-governmental organizations also indicate that the rate of providing public information on time has decreased by 19% compared to the previous year, the lowest rate since 2010.
During the reporting period, the parliament had limited influence on the development of national-level state policy. In 2022, the security environment in Georgia underwent significant changes due to Russia's aggression against Ukraine and the subsequent increase in international tensions. Despite the new challenges facing the country's security, the government postponed discussions of the concept of national security in parliament. In addition, the government need to collaborate with non-governmental organizations and the parliament to develop and adopt other national-level political documents, such as the National Human Rights Strategy and relevant action plans.
</t>
  </si>
  <si>
    <t xml:space="preserve">As a result of the snap parliamentary elections in July 2021, the pro-European Action and Solidarity Political Party (PAS) won sufficient mandates that enabled its representatives to form a comfortable majority in the Parliament (63 mandates out of 101). As a result, for the first time after the two successive governments of the Communist Party (2001-2009), the political process in Moldova is dominated by a single party.
Political control over Parliament and Government (set up in August 2021), combined with political support from the presidential institution led by Maia Sandu, the informal PAS leader, has improved – though only partially – the decision-making process. This fact has enabled the party in power to initiate, promote and implement ambitious reforms based on a common political consensus. Thus, a myriad of reforms has been initiated, including those related to State Accountability. There were measures related to strengthening the National Anti-Corruption Center, increasing the transparency of public procurement, and enhancing the independence of the judiciary system. Additionally, both the Government and Parliament, which has the right to draft policy proposals in all socio-economic areas, have initiated reforms aimed at improving the business climate in Moldova and attracting foreign investments e.g. (streamlining bureaucratic procedures, improving the functioning of the banking sector, and strengthening the protection of intellectual property rights).
However, in its trend towards accelerating reforms, the Government, as well as the Parliament, have sometimes disregarded the principles of transparency and inclusiveness, while the reforms in some sectors have been strongly politicized, subordinated to the political calendar of the ruling party, and communicated to targeted actors and groups in a precarious way (e.g. the justice reform, the reform of local public administration). This has been criticized by the opposition and international institutions, as in the case of the adoption of the Law on the Prosecutor’s Office (in August 2021). Under the pretext of speeding up the implementation of certain reforms, as well as invoking the impact of the crises that Moldova faced during this period (pandemic, energy, refugees crises), for some draft laws, the process of decision-making transparency was not fully ensured. For example, the draft of the state budget law for the year 2023 was placed on the online platform for public consultations 4 hours before it was approved in the Government meeting. 
Right from the beginning of its mandate, the Parliament, under its competence to exercise parliamentary control over various public authorities, including independent ones, started hearings on their activity and performance reports, and as a result, most of the heads of these authorities were dismissed being replaced by others, named, as usual not as a result of transparent competitions. It should be mentioned that, in cases where the law did not provide for the dismissal of the heads of these institutions based on criteria of lack of performance, then the provisions of the respective laws were amended so that this resignation was possible (eg: Director of the National Anticorruption Center). Also, where the law stipulated that the appointment of the heads of the respective institutions should be made based on competition, these rules were modified so that the appointment could be on the proposal of the Parliament, a Parliamentary Committee, or platforms created by them. The parliamentary majority justified these amendments on the grounds that the competitions held up to that stage had not proved to be effective ways of filling the posts, and that establishing the possibility of dismissal for lack of performance strengthens parliamentary control over these institutions. 
During the reference period, Parliament exercised its function of parliamentary control over the executive only through ex-post evaluations of laws, questions to members of the Government or officials from other public authorities, interpellations, and parliamentary hearings over the Government's activity. No simple motion or motion of censure, initiated by the parliamentary opposition, were supported by the plenary session of the Parliament.
The public provider of media services was put again under parliamentary oversight, in this sense the Audiovisual Services Code, adopted in 2019 and which was aligned with the relevant EU legislation, was amended. 
On February 24, 2022, the Parliament declared the state of emergency regime, which has been repeatedly extended 7 times so far. The authorities have presented as an argument for the establishment and extension of the state of emergency regime, the regional security situation and the danger that it brings or may cause to national security, as well as the reports of the Commission for Exceptional Situations of the Republic of Moldova regarding the need to extend the state of emergency. During this period, the Commission for Exceptional Situations has approved decisions which, in some cases, lack transparency and exceed its powers (e.g.: suspension of the broadcast license of 6 television channels - the competence of the court; the allocation of financial resources from the budget for the procurement of natural gas stocks, at an unknown price and unknown volume - the competence of the Parliament).
In the context of the war in Ukraine, one of the government's priorities has become strengthening the capacity of the national army and the national security system, including against information warfare. In this regard, the budget expenditure for the defense system for the year 2023, including budget rectifications for the year 2022, has attracted increased allocations, although even so, they remain insufficient. 
Moldova's public administration is facing a worrying staff shortage. To cope with the ambitious reforms and to prepare the country for the opening of the European Union accession negotiation process, the government has launched measures to strengthen the civil service capacities. Thus, in the medium term, it plans to review the civil service remuneration system so that it becomes one that motivates professionals to stay and enter the system. It should be noted that, in line with the provisions of the law on salaries in the budgetary system, civil servants in the Parliament's Secretariat have higher salaries (not by much) than their colleagues in the Government.  At the same time, with the support of development partners, many of the tasks on the government agenda are outsourced. 
Civil society enjoys unprecedented involvement in decision-making processes. In the process of completing the EU questionnaire, the input of civil society organizations was considerable. Its representatives are also included in various consultative platforms with the Government, Parliament, and the Presidency. 
In recent years, ensuring gender equality is an increasing priority topic on the Government's agenda. The new strategy on the management of public finances for the years 2023-2030 provides for the Government's commitment to take the gender dimension into account when drawing up the budget.
</t>
  </si>
  <si>
    <t>Recent reports suggest that despite the imposition of martial law in Ukraine on February 24, 2022, the country's ongoing reform process has not experienced any significant setbacks. Even some improvements have been noted, e.g. the updated legislation that regulates the establishment of temporary commissions of inquiry provided them with legitimacy and power. These commissions have conducted independent investigations into executive agencies, including issues related to military procurement.
However, there is no information currently available on public hearings related to defense or security matters. Additionally, while there has been progress in some areas, gender-related reforms in Ukraine are being implemented only partially, with no specific provisions related to gender equality in the Parliament's Code of Conduct. Moreover, there has been only partial official integration of a gender-responsive approach to budget legislation.
During the martial law period, access to information has been limited in certain cases e.g. an enforceable system of control and accountability of parliamentarians for asset declaration was established by the Law of Ukraine on Prevention of Corruption dated by December 28, 2014. Still, access to it is limited, although the limitations of the situation and martial law can explain this. 
The Security Service of Ukraine remains the least transparent security agency, with ongoing discussions about its reform and compliance with EU integration demands.
In conclusion, although some progress has been made in investigating executive agencies, gender-related reforms are still lacking in Ukraine, and access to information remains limited in certain cases. The reform of the Security Service is still an ongoing issue. Overall, the situation in Ukraine suggests that there is still work to be done to achieve full-fledged reforms and transparency, particularly in the areas of gender equality.</t>
  </si>
  <si>
    <t>1.3.1.1 Legislature’s influence over executive</t>
  </si>
  <si>
    <t>Does the legislature have powers of summons over executive branch officials?</t>
  </si>
  <si>
    <t xml:space="preserve">No, the legislature does not have a formal power of summons but the members of the Executive as a rule appear once such request is made. </t>
  </si>
  <si>
    <t>Azerbaijan is a presidential republic.  After the amendments and additions to the Constitution of Azerbaijan on September 26, 2016, and the appointment of the 1st vice-president of the Republic of Azerbaijan on February 21, 2017, the role of the legislature was reduced. According to the PACE Resolution on the functioning of democratic institutions in Azerbaijan dated September 25, 2017, the Assembly reiterates that respect for the principle of the separation of powers is essential and emphasizes the need to develop the oversight function of the parliament over the executive in Azerbaijan . The Assembly shares the view of the European Commission for Democracy through law (Venice Commission) that recent constitutional changes could make the executive less accountable to the parliament. Last constitutional changes reduced the executive less accountable to the parliament. But only during the draft and executive budget discussions and reports of Cabinet Ministers the legislature or its committees hold regular discussion with the participation representatives executive branch officials. But these discussions are formal in nature.</t>
  </si>
  <si>
    <t>According to Rules of Procedure of the Parliament of Georgia (Article 152, Paragraph 1), 
 the Parliament summons a member of the government, an official accountable to the Parliament, a head of a body accountable to the Parliament to the plenary session on the basis of the request of a committee or a faction. The decision shall be made by the majority of the votes of those present at the plenary session, but not less than one-third of the full composition of the Parliament. Executive officials who are summoned are obliged to appear at the plenary session,  answer the questions asked at the session in accordance with the procedure established by this article, and present a report on the activities performed. The decision of the Parliament is immediately sent to the addressee.</t>
  </si>
  <si>
    <t xml:space="preserve">Definitely, yes. The control and supervision power of the Parliament over the Executive branch (Government and central public administration authorities) is guaranteed by the Constitution of the Republic of Moldova, as well as, is particularly regulated by the Parliament Regulation and Law on Government. According to the Constitution of the Republic o Moldova (art. 104, 105) the Government shall be responsible before the Parliament and shall present the information and documents required by it, its committees, and its members. At the same time, the Government and each of its members shall be obliged to answer questions or interpellations requested by MPs.
Law 136/2017 on the Government, also, obliges the Executive branch (Cabinet Ministers, and other high-level officials) to appear at the meetings of the Parliament, at the request of the MPs, and to respond to the interpellations of it and its members. </t>
  </si>
  <si>
    <t>The parliament and its committees can invite government officials, except the President and judges. To invite someone to participate in a parliamentary session, a decision must be taken by one-third of the members of parliament. In addition to the parliament, executive branch officials can be summoned by parliamentary committees, special investigation commissions, or temporary investigation commissions to attend sessions where issues within the respective committee or commission's competence are discussed.</t>
  </si>
  <si>
    <t>Are the details of oversight processes specified in the parliamentary rules of procedure?</t>
  </si>
  <si>
    <t>The Chapter 5 of the Constitutional Law on  Rules of Procedures of the National Parliament.</t>
  </si>
  <si>
    <t>Legislative power is exercised by the Milli Majlis of the Republic of Azerbaijan. According to Article 95 of the Constitution of Azerbaijan, only approval of the state budget of the Republic of Azerbaijan upon the submission of the President of the Republic of Azerbaijan and supervision over its implementation, including the issues decided by the Milli Majlis (high legislative organ)  of the Republic of Azerbaijan. According to the Law on  İnternal Charter of Milli Majlis, every year, the Milli Majlis hears the accounts, reports and information bulletins of the Cabinet of Ministers, the Chamber of Accounts, the Commissioner (ombudsman) for Human Rights, the government authority controlling the municipalities’ activities, the National Counter-Human Trade Action Co-ordinator and the government authority supervising the maintenance of the gender equality in the country. But, the details of oversight processes doesn't specified in the parliamentary rules of procedure.
Source:https://president.az/en/pages/view/azerbaijan/constitution#:~:text=state%20of%20Azerbaijan-,I.,of%20Azerbaijan%20is%20a%20party.</t>
  </si>
  <si>
    <t>adoption of the
Rules of Procedure on December 6, 2018 significantly improved the legislative guarantees of
parliamentary control, introduced new parliamentary oversight mechanisms, and improved
the existing procedures. The improvement of legislative norms has had a positive impact on widening oversight mechanisms for the opposition and in general, improving the practice of parliamentary control.  Though during the reporting period opposition has not fully exercised new mechanisms.</t>
  </si>
  <si>
    <t>Law No 797/1996 on approval of the Parliament's Regulation sets what are the ways of realizing the parliament's control over the activity of the executive officials. According to Parliament Regulation, Parliament and MPs have the right to address the members of the government and/or other executive officials with questions, interpellations, simple motions, and motions of censure.
(https://www.legis.md/cautare/getResults?doc_id=135296&amp;lang=ro#)</t>
  </si>
  <si>
    <t>The respective procedures are specified in Chapter VI of the Law on Regulation of the Parliament</t>
  </si>
  <si>
    <t>In the last five years, has the parliament amended the legislative oversight framework (i.e. such as the Constitution, Rules of Procedures, relevant laws and bylaws) and/ or introduced any innovations in practice aimed at increasing its oversight performance?</t>
  </si>
  <si>
    <t>Armenia moved from semi-presidential to parliamentary system of governance by the constitutional referendum of 2015 which entered into force, as far as it concerns the parliamentary oversight, in 2018 (that is why the index is "yes").</t>
  </si>
  <si>
    <t>The analysis of the changes made in the laws "On the approval of the Internal Regulations of the Milli Majlis of the Republic of Azerbaijan" and "On the status of the deputy of the Milli Majlis of the Republic of Azerbaijan" shows that none of them does  not  take place in the legislative oversight framework and does not aim at increasing its oversight performance.
Source: https://www.e-qanun.az/framework/4029
https://e-qanun.az/framework/4028</t>
  </si>
  <si>
    <t xml:space="preserve">Belarusian Constitution was amended by referendum in February 2022. The task of drafting the amendments to the Constitution was imposed on the Constitutional Commission assisted by the Working Group established by the President while Article 138 of the Constitution refers exclusively to the role of the national parliament in the amendment of the Constitution: “The issue of amending and supplementing the Constitution shall be considered by the chambers of the Parliament on the initiative of the President ...” Despite introducing certain restrictions on the powers of the President, the amendments allow the current President to remain at the centre of the State power and his personal position appears to be even further strengthened, given that amendments include individually tailored rules and safeguards aimed at preserving the current state of affairs.
</t>
  </si>
  <si>
    <t xml:space="preserve">Latest  amendments are made in the Constitution in 2020,  Rules of Procedures during 2021- 2022 (regarding rules of approval of an Ombudsman), aimed at increasing the oversight function of the PArliament.
</t>
  </si>
  <si>
    <t xml:space="preserve">(i) The constitution has not been amended as far as parliamentary control or oversight is concerned.  
(ii) The Parliament Regulation. Over the last five years, the Parliament Regulation has been amended nine times, but only twice, in the part that sought to change parliamentary oversight. For example, in 2018, the Regulation was supplemented by a new article, which governs the Court of Auditors' audit procedure. Of course, the Court of Accounts is an independent entity before the Parliament. Its reports are audited specifically to check how legally, timely, and efficiently public resources were spent by the administrative authorities (a form of indirect parliament control). The second amendment was conducted in 2020, to establish within the Parliament structure, a Subcommittee for the exercise of parliamentary control over the execution of the European Court of Human Rights and the Constitutional Court Decisions. As noted below, this provision of the Regulation is still not being implemented, or such a sub-committee has not yet been established. 
(iii) Law No. 1104/2002 on the National Anticorruption Center. By Law no. 98/2021 for the amendment of Article 8 of Law no. 1104/2002 regarding the National Anticorruption Center, the Parliament changed the appointing procedure of the NCA General Director General, by excluding his selection in competition and replacing it with appointing him/her directly by the Parliament on the proposal of 20 MPs. At the same time, the procedure for revocation of the Center’s Director was revised, adding the option that he/her could be revoked as a result of the findings of non-compliance with the requirements for appointment to the position, or conclusions of an unsatisfactory activity in the field of preventing and combating corruption, or acts related to corruption and acts of corrupt behavior, both established within the framework of the parliamentary control.
Other sectorial Laws: Law No. 192/1998 on the National Commission on Financial markets; Law on competition 183/2012; Law 131/2015 On Public Procurement; Law No. 174/2017 on Energy; Code of Audio-visual Media Services of the Republic of Moldova no. 174/2018 – all listed above being amended by Law 121/2021.
According to Law 121/2021, the rules for premature dismissal of the members of management of the following agencies were modified: Audiovisual Council, Competition Council, National Commission for the Financial Markets, National Agency for Solving Complaints, and National Agency for Energy Regulation. Law 121/2021 introduced for all agencies new grounds for terminating the mandate of members of the management of the agencies, namely: • improper execution or non-execution of obligations or attributions, regardless of the presence of guilt; • defective activities identified through parliamentary control. The relevant parliamentary committee, when identifying one of these grounds, should propose that Parliament remove the management of the relevant agency. When establishing these grounds, the parliamentary committee should analyze objectively and transparently, institutional management, the decisions taken by the Authority, the Authority's activity reports, audit reports, complaints, grievances, petitions, individual business objectives, and performance indicators for the evaluated person, other relevant data and information accumulated and presented to the commission. After the analysis, the committee draws up a report assessing the managerial and professional competencies of the Director of the Management Board, how he/she performs his/her duties and duties, or, where appropriate, assesses the efficiency of the authority's work. While examining the grounds for dismissal, the committee can hear the directors of the Board of Directors, and any employee of the institution in which they operate may also request and receive any relevant information from natural or legal persons.
</t>
  </si>
  <si>
    <t xml:space="preserve">The respective innovations have been included in the Law of Ukraine on National Security (2021). </t>
  </si>
  <si>
    <t>In the reporting period (September 2021- February 2023), did the legislature or its committees hold regular hearings with executive branch officials?</t>
  </si>
  <si>
    <t xml:space="preserve">Despite the fact that 16 entities have the right to call parliamentary hearings (12 standing committees, 3 factions and the President), hearings are called very rarely, instead the committees, and partly also the factions, try to compensate for the fact of not inviting them through a new culture of informal discussions and consultations, thereby striking at the prospects of creating an institutionalized culture of hearings.
Source` https://www.parliamentmonitoring.am/assets/files/report/1645136329.pdf </t>
  </si>
  <si>
    <t>In the reporting period, the draft laws "On the state budget of the Republic of Azerbaijan for 2022" and "On the state budget of the Republic of Azerbaijan for 2023" were discussed at the meeting of the Economic policy, industry, and entrepreneurship committee of the Milli Majlis, as well as in the plenary sessions with the participation of the prime minister, minister of finance and other line ministers. But these discussions are formal in nature. Because, in the end, there is no significant change, the budget presented by the government is accepted in the parliament with minor modifications. 
Source: https://meclis.gov.az/news.php?id=4475&amp;lang=az
https://meclis.gov.az/news.php?id=4491&amp;lang=az</t>
  </si>
  <si>
    <t>During the reporting period the legislature or its committees hold regular hearings with executive branch officials, among them (information retrieved from the official site of the Parliament of Georgia: www.parliament.ge ) 
Regular hearing at the plenary sitting :
Prime Minister (31.05.2021; 30.05.2022; 08.02.2023); Minister of Internal Affairs (13.07.2021; 23.02.2023); State Security Service ( 02.08.2021; 15.04.2022) State Audit Office (20.05.2022; 01.06.2022) Annual reports of the Public Defender, following reports have been submitted to the Parliament: Reports on the Activities of the National Statistics Office of Georgia,  Report of the National Bank of Georgia; Annual Reports of the Public Broadcaster 
Below, one can find some of the latest examples of Committee hearings a: https://parliament.ge/en/search?q=hearing&amp;type=documents 
The Group of  Trust held the hearing of the Defense Minister reporting on the activity of the Ministry for 2022  (27.03.2023); deputy Minister of Justice on the Special Penitentiary Service in 2022 (13.04.2023 -);  State Security Service on covert activities and special programs implemented in 2022 (06.04.2023); EU Integration Committee held a hearing on the state of enforcement of the Law on Protection of Consumer's Rights (30.03.2023 –hearing of the Chairman of the National Competition Agency)</t>
  </si>
  <si>
    <t xml:space="preserve">According to the agendas of all standing committee meetings, in the mentioned period, there were regular hearings with the participation of executive branch officials. 
</t>
  </si>
  <si>
    <t>In 2021-2023 the legislature and its committees hold regular hearings with executive branch officials. The Committee on National Security was active in this regard</t>
  </si>
  <si>
    <t>In 2021-23, did ministers and executive officials regularly follow invitations to committee meetings in a timely manner?</t>
  </si>
  <si>
    <t>As a rule, representation is ensured by the Government, but the level of that representation is a problematic issue. For example, often the Government is represented by a head of one of the governmental bodies at the committe hearings, who is able to answer the questions raised only within the limits of his/her competence, and the committee does not have the opportunity to receive answers to broader strategic questions. 
Source` https://www.parliamentmonitoring.am/assets/files/report/1645136329.pdf</t>
  </si>
  <si>
    <t>Yes, in the reporting period, ministers and executive officials regularly follow invitations to committee meetings during the draft and executive budget discussions. But these discussions are formal in nature. Because, in the end, there is no significant change, the budget presented by the government is accepted in the parliament with minor modifications. 
Source: https://meclis.gov.az/news.php?id=4418&amp;lang=az</t>
  </si>
  <si>
    <t>During 2021-2022 - the committees and factions summoned officials 19 times to the sittings of different committees, in 7 cases the initiator was a committee, and summoned officials appeared at the committee sittings. The opposition factions summoned 12 officials to the committee sitting, but none of them appeared before the committee.
It should be noted that in some cases the 2-month deadline for mandatory reporting was not passed. According to the laws a public official is obliged to attend a committee sitting at the request of the majority committee members within 2 months after his/her attendance at a committee sitting on a compulsory basis. (according to the Transparency International-Georgia report 2021-July 2022)</t>
  </si>
  <si>
    <t xml:space="preserve">Under Parliament Regulation, if the standing parliamentary committee decides to invite members of the Government and/or leaders of other public administration authorities to its meeting, they shall be obliged to attend the meeting. According to the agendas of all standing committee meetings, in the mentioned period, there were regular hearings with the participation of executive branch officials. 
</t>
  </si>
  <si>
    <t>Usually, ministers and executive officials regularly followed invitations to committee meetings in timely manner.</t>
  </si>
  <si>
    <t>Are parliamentary committees able to ask and obtain documents and other information they need from the government?</t>
  </si>
  <si>
    <t>Yes, the committees are entitled to make requests to the Executive to provide documents.</t>
  </si>
  <si>
    <t>It depends on the content of the documents. For example, parliamentary committees cannot inquire about the defence and investment budgets because they are closed. Still, obtaining documents and information about education, health, and cultural expenses is acceptable.</t>
  </si>
  <si>
    <t xml:space="preserve">
On 04.04.2023 the Chair of the Rules and Procedural Issues Committee introduced information on the monitoring results regarding the response to the question of the member of the Parliament of Georgia.
According to the Chairman’s report, between December 1, 2022, and February 28, 2023, a total of 2,594 questions were sent by members of parliament to various agencies. Out of these, 2,038 questions were answered, which accounts for 79% of the total sent questions. However, 21% of questions (556 questions) remained unanswered. The highest number of questions, 84%, were sent to municipalities, while 9% of the questions were sent to members of the government, and the remaining 7% were directed to other agencies.
"The mechanism of parliamentary control is frequently utilized by deputies, and it is crucial that central authorities take responsibility for responding to MP's questions promptly. However, there have been instances where the deadline for answering has been violated, and the person responding is not relevant, often signed by an unauthorized individual. This violation of the regulation is noted in 12% of the given answers and requires more attention", - stated the Chairman.
(information available at: https://parliament.ge/en/media/news/saprotseduro-sakitkhta-da-tsesebis-komitetshi-parlamentis-tsevris-kitkhvaze-reagirebis-shesakheb-informatsia-moismines 
However, TI-Georgia Report from December 2020-June 2022 indicates, that during the reporting period, 59 members of the Parliament submitted a total of 2 922 questions in writing, of which 2 098 were from opposition MPs, and 823 were from Georgian Dream member MPs. Out of 2 922 questions registered in the reporting period, 2 550 were answered, and 371 questions remained unanswered. As for the authors of the questions, a total of 59 members of the parliament used this specific control mechanism, 25 were representatives of the ruling party, and 34 were representatives of the opposition. The topics of the questions left unanswered covered various areas, such as requesting information regarding the spending of budget funds by the legal entities of the municipalities. There were also questions related to the sanctions against Russia and questions about the EU self-assessment questionnaire. (Parliamentary Control in Practice (December 12, 2020 – June 17, 2022), Report by Transparency International – Georgia, 2022.  </t>
  </si>
  <si>
    <t>The Parliament Regulation does not expressly provide for the committee's right to request information or reports from the authorities and officials of the executive power. However, the law empowers the parliamentary committees to carry out parliamentary investigations, as well as to summon for hearings the representatives of the executive power, as well as, of the independent public authorities. It goes without saying that in the process of carrying out such investigations, the members of the parliamentary committees (MPs) need factual data, which they can also request from the concerned authorities which are obliged to present if such is requested. Depending on the policy area, the sectoral legislation may provide for the obligation of the public administration and/or other public authorities to present reports and/or information requested by the Parliament as a whole.</t>
  </si>
  <si>
    <t>According to Article 15 of the Law on the Status of People's Deputy the MPs and Committees are able to request the respective documents and information</t>
  </si>
  <si>
    <t>If the National Human Rights Institutions (NHRI) is part of the legislature, does it have the right of legislative initiative, and the power to control government activities?</t>
  </si>
  <si>
    <t xml:space="preserve">NHRI, which is Human Rights Defender of Armenia, is an independent constitutional body, which is elected by the legislature, but is not part of it. </t>
  </si>
  <si>
    <t>According to the Article 96 of the Constitution of Azerbaijan, "Right to legislative initiative in Milli Majlis of the Republic of Azerbaijan (the right to submit draft laws and other questions for the consideration of the Milli Majlis of the Republic of Azerbaijan) belongs to deputies of Milli Majlis of the Republic of Azerbaijan, the President of the Republic of Azerbaijan, Supreme Court of the Republic of Azerbaijan, forty thousand citizens of the Republic of Azerbaijan entitled to the right to elections, the Prosecutor's Office of the Republic of Azerbaijan and the Ali Majlis of the Nakhichevan Autonomous Republic." Therefore, National Human Rights Institution (NHRI) as Ombudsman does not have the right of legislative initiative and the power to control government activities.
Source: https://president.az/en/pages/view/azerbaijan/constitution#:~:text=state%20of%20Azerbaijan-,I.,of%20Azerbaijan%20is%20a%20party.</t>
  </si>
  <si>
    <t>No NHRI</t>
  </si>
  <si>
    <t xml:space="preserve">
According to the Article 45 of the Constitution of Georgia, the Government, a Member of Parliament, a parliamentary faction, a parliamentary committee, the supreme representative bodies of the Autonomous Republics of Abkhazia and Ajara, and not less than 25 000 voters shall have the right of legislative initiative. There are some institutions in the parliament – such as Rights of the Child Standing Parliamentary Council, Permanent Parliamentary Gender Equality Council  - but they do not have right on legislative initiative, but only  on legislative proposal
</t>
  </si>
  <si>
    <t>Even though, late in 2020, the Parliament Regulation was amended with provisions that stand for creation, within the standing parliamentary Committee on Legal Affairs, Appointments, and Immunities, a subcommittee responsible for carrying out the parliamentary control on the execution (implementation) by all relevant authorities of The European Court of Human Rights Decisions, this structure is not functional yet. Thus, the Parliament had to approve a regulation regarding the attributions, the way of organization, and the functioning of this structure. So far, such an initiative has not been registered.</t>
  </si>
  <si>
    <t>The Ukrainian Parliament Commissioner for Human Rights has the right to make proposals to improve Ukrainian legislation on the protection of human and civil rights and freedoms. However, the right of legislative initiative belongs only to the President, MPs and the Cabinet of Ministers</t>
  </si>
  <si>
    <t>In the reporting period (September 2021 - February 2023), did the legislature or its committees, or the NHRI hold hearings with executive officials on women's rights and on gender equality?</t>
  </si>
  <si>
    <t>In the reprorting period no hearings were held on women's rights and on gender equality.</t>
  </si>
  <si>
    <t xml:space="preserve">
On December 14, 2022, a joint hearing of the Family, Women and Children's Affairs and Economic Policy, Industry and Entrepreneurship Committees of the Milli Majlis on "Women's Entrepreneurship in Legislation: Opportunities and Prospects" was held. Representatives of the State Committee on Family, Women, and Children's Issues, Small and Medium Business Development Agency, Azerbaijan Women's Entrepreneurship Development Association, Azerbaijan Rural Women's Association, Azerbaijan Microfinance Association, Azerbaijan Confederation of Entrepreneurs took part in the hearing. 
Source: https://meclis.gov.az/news.php?id=4501&amp;lang=az
At the same time, on 27 December 2021, report  on 2020 in the field of ensuring gender equality was heard in the Milli Majlis. 
Source: https://meclis.gov.az/news.php?id=3837&amp;lang=az</t>
  </si>
  <si>
    <t xml:space="preserve">The permanent Parliamentary Gender Equality Council has been established in the Georgian Parliament. Fourteen meetings have been held during 2021-2022 by the Council.
The Council supported the Assessment of gender sensitivity of the Parliament of Georgia. The report was prepared on the basis of information requested from the parliamentary committees, factions/political groups and the parliament secretariat, apparatus. The report covers 12.2020-03. 2022 period and evaluates Georgian Parliament of the tenth convocation with 61.78 points out of 100. 
The research was conducted in accordance with the evaluation methodology proposed by the European Institute for Gender Equality (EIGE) https://eige.europa.eu/.
</t>
  </si>
  <si>
    <t>There weren't any public hearings or consultations on topics dedicated merely to gender rights and gender equality held within Human Rights Standing Committee as well as Social Protection Health and Family Committee. However, issues related to the gender dimension were raised during the public consultation regarding the draft law on alternative childcare services, flexible working arrangements, and sharing of childcare leave between parents, organized by mentioned committees. 
Furthermore, during the current and previous legislatures, women MPs are organized under the Platform of Women Deputies.  It represents a framework for intra-institutional cooperation and dialogue to identify a common denominator for strengthening and promoting women's rights in the country. Meetings of this platform are held regularly (approx. once every 2 months), attended by representatives of the Government and other institutions, and deal with various issues related to women's rights (e.g. encouraging women to participate in elections, combating obstetric violence, etc.).</t>
  </si>
  <si>
    <t>The last respective hearings were hold in 2018</t>
  </si>
  <si>
    <t>1.3.1.1.1 Independent Investigations of the Executive</t>
  </si>
  <si>
    <t>Under the law, can the legislature conduct independent investigations of the chief executive and the agencies of the executive?</t>
  </si>
  <si>
    <t>Yes, the Inquiry Committees have such power.</t>
  </si>
  <si>
    <t>The parliament Committees have yet to have such power.
Only the Chamber of Accounts of the Azerbaijan Republic, the Milli Majlis, founded the Chamber of Accounts of the Azerbaijan Republic to oversee the parliamentary budgets and have the right to conduct independent investigations of the chief executive and the agencies of the executive.
Source: https://e-qanun.az/framework/39922</t>
  </si>
  <si>
    <t>Article 42 of the Constitution of Georgia and ROP Article 61 states that a Temporary Investigative Commission is created in the Parliament with the purpose of exploring the facts of violation of Georgian legislation by state bodies and public officials. This article of the law has not been utilized in Georgian parliament even though number of opposition MPs is enough to request and establish an independent investigative commission on any subject of interest.</t>
  </si>
  <si>
    <t xml:space="preserve">In accordance with Parliament Regulation, any parliamentary standing committee is in right to initiate an investigation, within its competence, regarding the activity carried out by the public administration bodies. To do so, it needs to obtain 
approval, from the Standing Bureau of the Parliament.  Consequently, in order to carry out the investigation, the permanent commission may invite for hearings any person who has an official function. Representatives of the judiciary, the prosecutor's office, and the criminal investigation body can not be invited during the investigation to present information that could prejudice the correctness of the judgment of the cases and/or the confidentiality of the criminal investigation.
The persons who are invited to the hearing have to be notified at least 3 days before. Attendance at the hearing is mandatory.
At the request of a Parliamentary Faction or a group of MPs, which constitutes at least 5% of the number of elected MPs, the Parliament may also set up inquiry committees to investigate various factual and legal circumstances. 
</t>
  </si>
  <si>
    <t>The Parliament has the right to conduct independent investigations of the chief executive and agencies of the executive by the establishment of temporary commissions of inquiry.</t>
  </si>
  <si>
    <t>The parliament Committees have yet to have such power. Only the Chamber of Accounts of the Azerbaijan Republic, the Milli Majlis, founded the Chamber of Accounts of the Azerbaijan Republic to oversee the parliamentary budgets and have the right to conduct independent investigations of the chief executive and the agencies of the executive. Source: https://e-qanun.az/framework/39922</t>
  </si>
  <si>
    <t>See above</t>
  </si>
  <si>
    <t xml:space="preserve">Please kindly see the comment above. </t>
  </si>
  <si>
    <t>During the reporting period (September 2021 – February 2023), did the legislature conduct independent investigations of the chief executive and agencies of the executive?</t>
  </si>
  <si>
    <t>During the reporting period, two inquiry committees were formed to conduct independent investigations. The first committee was formed to verivy the expenditures of the All-Armenian Fund. The second committee was formed to study the mechanisms of case allocation wtihin Judiciary and the huge backlog of the courts..
Source` http://www.parliament.am/committees.php?do=show&amp;ID=111230&amp;lang=arm
Source` http://www.parliament.am/committees.php?do=show&amp;ID=111231&amp;lang=arm</t>
  </si>
  <si>
    <t xml:space="preserve">
During the reporting period, the Chamber of Accounts of the Azerbaijan Republic conducted several audits about expenses allocated from the budget and prepared opinions of draft and executed budgets, the State Oil Fund, and Social Protection and Unemployment budgets Insurance Foundations in 2021 and 2022. 
Source: https://sai.gov.az/filter?type=audit 
https://sai.gov.az/filter?type=rey</t>
  </si>
  <si>
    <t xml:space="preserve">  On February 17, 2021, at the initiative of the ruling party, Georgian Dream faction, a Temporary Investigative Commission of
the Parliament of Georgia was established with the purpose of studying the parliamentary elections of October
31, 2020. The commission consisted of 4 members, of which two members represented the ruling party, and
2 were independent deputies. The commission completed its work on July 26, concluding that the 2020 parliamentary elections were held in a free environment and in line with the law. The conclusion was adopted by the parliament in the form of a decree.The decree was supported by the ruling party and one member of the
European Socialists political group. (sources: Transparency Intenrational - Georgia Report 2021-2022). According to Article 42 of the Constitution of Georgia and Article 61 of the Rules of Procedure (ROP) of the Georgian Parliament, a Temporary Investigative Commission can be established by the Parliament to investigate instances of violation of Georgian legislation by state bodies and public officials, and take appropriate action. Despite having enough opposition MPs in the parliament, this provision has not been utilized to create an independent investigative commission on any subject of interest.
</t>
  </si>
  <si>
    <t xml:space="preserve">During the reporting period, nothing but only some special commissions for analyzing different socio-economic and environmental problems were created. Findings and recommendations were discussed in the standing committee. Any investigative commission has been created so far, even though the opposition MPs have proposed to set some on a subject of national interest. </t>
  </si>
  <si>
    <t>Yes. During the reporting period, the legislature conducted independent investigations of the agencies of the executive, including the issues of military supplies and procurement</t>
  </si>
  <si>
    <t>1.3.1.1.2 Power of oversight over agencies of coercion</t>
  </si>
  <si>
    <t>Under the law, does the legislature have effective powers of oversight over the agencies of coercion / law enforcement (i.e. the military, police, intelligence services)?</t>
  </si>
  <si>
    <t xml:space="preserve">Yes, the legislature has effective power of oversight over coercive bodies. </t>
  </si>
  <si>
    <t>The Defence, Security, and Counter-Corruption Committee  of Parliament should oversee the activities, but in practice they  have no  powers of oversight over the agencies of coercion// law enforcement  (the military, police, intelligence services).</t>
  </si>
  <si>
    <t>The law grants significant authority to the Defence and Security Committee in exercising parliamentary control over the security sector. However, the committee is not authorized to conduct independent investigative activities. It can only request the establishment of such a commission through parliament. Unfortunately, the oversight mechanism is weakened by the fact that decisions made by the committee are often driven by the interests of the majority, without giving the opposition members an opportunity to influence the process. As a result, any initiatives by the opposition at the Committee, including the Group of Trust, can be blocked by the majority.</t>
  </si>
  <si>
    <t>The Parliament exercises control over the activity of the state security bodies through parliamentary hearings and investigations, hearings of the reports of the heads of the state security bodies in public or closed meetings, as well as through the participation of the President of the Parliament Committee for National Security or the Vice-President of this committee in the works of the Intelligence Service College and Security of the Republic of Moldova. (Source: art 25 of Law no. 619/1995 on the state security bodies  - https://www.legis.md/cautare/getResults?doc_id=109417&amp;lang=ro#)</t>
  </si>
  <si>
    <t>Under the Article 85 of the Constitution of Ukraine the Parliament is entitled to conduct parliamentary oversight and to pass the laws regulating the activities of the security and defence sector, their competences, budget assignements and passes the decisions on the reports on spendings. According to Article 89 of the Consitution the Parliament also creates the committees which among others have the right of oversight over security and defence sector and has the right to create temporary special commissions and temporary ivestigation commissions. The oversight is also ensured through the institute of Ombudsman (Article 101 of the Constitution of Ukraine).</t>
  </si>
  <si>
    <t>In the reporting period (September 2021 – February 2023), did the legislature exercise its powers of oversight over the agencies of coercion (the military, police, intelligence services)?</t>
  </si>
  <si>
    <t>In the reporting period a closed session was held on the topic "The situation on the line of contact between the Republic of Armenia and the Republic of Azerbaijan and the problems of border delimitation", at which the government was represented by the First Deputy of the Chief of the General Staff of the Armed Forces and the Commander of Border Guard Troops of National Security Service. The hearings on the topic of "Finding out the fate of prisoners of war, hostages, missing persons and other detained persons and returning them to the homeland" were boycotted by the opposition due to the lack of representation at the level of high-ranking government officials (especially the Prime Minister and the Minister of Defense).
Source` https://www.parliamentmonitoring.am/assets/files/report/1645136329.pdf</t>
  </si>
  <si>
    <t>Never</t>
  </si>
  <si>
    <t xml:space="preserve">Formally, the Defence and Security Committee has exercised its power of oversight through various means, as outlined in the Annual report of the Committee from 2021-2022. This includes conducting 28 committee hearings, making visits to monitor the performance of military and security units, oversight budget management, summoning officials etc. The law designates rights to the Group of Trust to ensure efficient budgetary oversight of the defence and security sector. 
Following agencies reported to the Committee and Group of Trust in 2021-2022: Georgian Intelligence Service, Ministry of Internal Affairs, Ministry of Defense, Special Penitentiary Service, State Security Service, Special State Protection Service, and the Operative-Technical Agency of the State Security Service. During the reporting period, the trust group of the Parliament presented three recommendations to these agencies. However, during the reporting period in 2021-2022, the Group of Trust has not been fully staffed due to unclear and vague procedures for vetting candidates. This has allowed the State Security Service to prolong the security vetting of opposition MPs for months, delaying their participation in the oversight process.
</t>
  </si>
  <si>
    <t>The Parliament exercises parliamentary control over the activity of national security and defense bodies, force and ensuring public order through the National Security, Defense, and Public Order Committee. To achieve this, the Committee approves an annual action plan for the conduct of parliamentary oversight, which incorporates the measures it intends to implement in this regard (hearing activity reports, organizing public hearings on various topics related to the policy areas coordinated by the Committee, organizing of documentary visits, developing of ex-post evaluations of the impact of some public policies). The 2021, 2022, and 2023 action plans are placed on the Parliament website of the parliament, and considering the topics included in the agenda of the Committee meetings, in the mentioned period, we can appreciate a significant achievement of the planned parliamentary control measures.</t>
  </si>
  <si>
    <t>Yes. In the reporting period, the legislature exercised its powers of oversight.</t>
  </si>
  <si>
    <t>Are the activities of every security agency overseen by a parliamentary committee? (i.e. In other words, no agency has been exonerated from parliamentary oversight.)</t>
  </si>
  <si>
    <t>The activities of all the branches of the Execuitive are subject to scrutiny.</t>
  </si>
  <si>
    <t>In Law, the Defence, Security, and Counter-Corruption Committee should oversee the activities of every security agency, but in practice, they have yet to do it.</t>
  </si>
  <si>
    <t>Yes, Committee on Defense and Security is the leading Comiitee with the power to oversight the security agencies. Other committees with the same mandate are: Human Rights Protection and Civil Integration Committee, Legal Affairs Committee, Finance and Budget committee.</t>
  </si>
  <si>
    <t>According to Law 618/1995 on state security as well as Law 619/1995 on the state Security Bodies - the system of state security bodies consists of: the Intelligence and Security Service of the Republic of Moldova; State Protection and Guard Service; Border Police subordinate to the Ministry of Internal Affairs; the Customs Service; Department of the Border Guard Troops; Military counterintelligence agencies;  as well as educational institutions and other non-militarized institutions and organizations of the bodies state security. The same laws stipulate that the permanent control over the activity of the state security bodies is exercised by the Parliament through the National Security Committee. In this vein, the state security bodies submit annual activity reports to the President of the Republic of Moldova, the Parliament, and the Government and respond, in the manner established by the legislation, to the questions of the standing, special and investigative committees of the Parliament, as well as to those of the MPs in the Parliament. The heads of the state security bodies bear personal responsibility for the timeliness, objectivity, and exhaustive nature of the information presented.</t>
  </si>
  <si>
    <t>Yes. All the security agencies are subject to the respective Palianentary's Committee oversight</t>
  </si>
  <si>
    <t>Over the last 5 years, has a new National Security Strategy/ Concept (containing long term provisions for accomplishing defence and security objectives) been prepared by the executives, debated and/ or adopted by the parliament?</t>
  </si>
  <si>
    <t>No, such document was prepared, debated or adopted by the Executive, the Security Council or the national parliament in the reporting period.</t>
  </si>
  <si>
    <t xml:space="preserve">The Republic of Azerbaijan's national security concept was approved by order of the President of the Republic of Azerbaijan No. 2198, dated May 23, 2007. Since then, no changes have been made to that document. Parliament is outside this process, no debated and adopted by the parliament. </t>
  </si>
  <si>
    <t>New National Security Strategy was announced by Security Council in February 2023 and its project published in March 2023. See https://pravo.by/document/?guid=3871&amp;p0=P223s0001</t>
  </si>
  <si>
    <t>The draft of a National Security Concept has been prepared by the National Security Council headed by the Prime Minister of Georgia, but this document has never been opened to the experts' community or the public, never been reviewed and debated in the parliament. 
Executives, as well as some experts involved in the development of the document, confirmed ( April 2023) that the draft document was ready to be reviewed at the beginning of 2022, right before the Russian aggression against Ukraine and then the authorities made a decision not to proceed with its review and adoption.
On 06.09.2021, the Law on Planning and Coordination of National Security Policy was amended to include an obligation to review the National Security Concept every five years the last National Security Concept of Georgia has been adopted in 2011). Additionally, the concept of national security may be revised and updated at any time, particularly in the event of significant changes to the country's security environment.</t>
  </si>
  <si>
    <t xml:space="preserve">The National Defence Strategy and the Action Plan on its implementation for 2018–2022 were approved by Parliament Decision No 134/2018. As far as the Strategy on national security is concerned then it was approved by the Parliament in 2011, being revised in 2017. In worth mentioning that, according to the Government Activity Program, in 2023, the Ministry of Defense will review both mentioned policy documents, in order to update and adjust the state defense policy to new risks, threats, and challenges to military security.(source: https://cancelaria.gov.md/ro/content/strategia-nationala-de-aparare-si-strategia-militara-vor-fi-revizuite-anul-2023) </t>
  </si>
  <si>
    <t>New Security Strategy was signed by the President in 2020</t>
  </si>
  <si>
    <t>Does the legislature appoint the prime minister?</t>
  </si>
  <si>
    <t>Yes, by majority votes.</t>
  </si>
  <si>
    <t>Yes in Law, according to Article 96.9 of the Constitution of the Republic of Azerbaijan, Giving consent to the appointment of the Prime Minister of the Republic of Azerbaijan upon the submission of the President of the Republic of Azerbaijan included issues decided by the Milli Majlis of the Republic of Azerbaijan. 
Source: https://president.az/en/pages/view/azerbaijan/constitution#:~:text=state%20of%20Azerbaijan-,I.,of%20Azerbaijan%20is%20a%20party.
 In fact, for the last time, on October 8, 2019, the Milli Majlis accepted the presentation addressed to the parliament by the President of Azerbaijan, Ilham Aliyev, "On the approval of the appointment of Ali Asadov as the Prime Minister of the Republic of Azerbaijan."
Source: https://meclis.gov.az/news.php?id=2748&amp;lang=az</t>
  </si>
  <si>
    <t>It gives "preliminary approval"</t>
  </si>
  <si>
    <t>Article 56 of Georgian Consistution - The Parliament shall express its confidence in the government nominated by the Prime Minister candidate put forward by the political party that has achieved the best results in the parliamentary elections. Within two days of the confidence vote in the government, the President of Georgia shall appoint the Prime Minister. If the President of Georgia fails to appoint the Prime Minister within the specified period, the nominee shall be considered appointed.</t>
  </si>
  <si>
    <t>The candidate for the position of prime minister is designated by the President of the Republic of Moldova after consulting the parliamentary factions.  The Parliament gives a vote of confidence to the Cabinet of Ministers and approves its governing program, following their debate in the plenary session. In order to grant the vote of confidence, the vote of the majority of the elected MPs is required (at least 52 MPs).</t>
  </si>
  <si>
    <t xml:space="preserve">Yes. The Parliament appoints the Prime Minister upon the President's proposal. </t>
  </si>
  <si>
    <t>Is the legislature able to appoint the prime minister against the will of the president?</t>
  </si>
  <si>
    <t xml:space="preserve">The President is not involved in the process of appointment of the Prime Minister. Only the Parliament is involved in the appointment of the Prime Minister. </t>
  </si>
  <si>
    <t>According to Article 118. Procedure for appointment of the Prime Minister of the Republic of Azerbaijan, of the Constitution,
I. The Prime Minister of the Republic of Azerbaijan shall be appointed by the President of the Republic of Azerbaijan with the consent of the National Assembly of the Republic of Azerbaijan.
II. The President of the Republic of Azerbaijan shall submit to the Milli Majlis of the Republic of Azerbaijan for its consideration a proposal naming a candidate for the position of Prime Minister of the Republic of Azerbaijan not later than one month from the day the President of The Republic of Azerbaijan took office, or not later than two weeks as from the day the Cabinet of Ministers of the Republic of Azerbaijan resigned.
III. The Milli Majlis of the Republic of Azerbaijan shall decide on the proposed candidate for the position of Prime Minister of the Republic of Azerbaijan by one week from the day the proposal was submitted. If this procedure is violated, or if the candidates proposed by the President of the Republic of Azerbaijan are rejected three times, then the President may appoint a Prime Minister of the Republic of Azerbaijan without the consent of the National Assembly of the Republic of Azerbaijan.
As can be seen, if Milli Majlis rejects three times of candidates proposed by the President of the Republic of Azerbaijan, the President may appoint a Prime Minister of the Republic of Azerbaijan without the consent of the Milli Majlis of the Republic of Azerbaijan.
In the current practice, Milli Majlis approved the prime minister from the first presentation.  Milli Majlis unable to appoint the prime minister against the will of the president. 
Source: https://president.az/en/pages/view/azerbaijan/constitution#:~:text=state%20of%20Azerbaijan-,I.,of%20Azerbaijan%20is%20a%20party.</t>
  </si>
  <si>
    <t>Comments see above</t>
  </si>
  <si>
    <t xml:space="preserve">The Constitution clearly stipulates that it is the President of the country who designs/proposes the candidate for the Prime Minister to the Parliament in order to be voted. </t>
  </si>
  <si>
    <t>No, the legislature appoints the Prime Minister's proposal only upon the submission by the President</t>
  </si>
  <si>
    <t>Does the legislature approve the appointment of ministers or appoint ministers?</t>
  </si>
  <si>
    <t xml:space="preserve">The legislature is not involved in the appointmetn of ministers or deputy ministers. </t>
  </si>
  <si>
    <t>Article 95 of the Constitution of the Republic of Azerbaijan has identified the list of issues decided by the Milli Majlis of the Republic of Azerbaijan.
There is no approval of the appointment of ministers or ministers in the list. 
Source: https://president.az/en/pages/view/azerbaijan/constitution#:~:text=state%20of%20Azerbaijan-,I.,of%20Azerbaijan%20is%20a%20party.</t>
  </si>
  <si>
    <t>Approve</t>
  </si>
  <si>
    <t>Parliament shall hold a vote of confidence in the Government proposed by a candidate for the office of Prime Minister nominated by the political party that secured the best results in the parliamentary elections. A Government program shall be presented to Parliament together with the composition of the Government.</t>
  </si>
  <si>
    <t xml:space="preserve">The list of the Government, presented to the Parliament by the candidate for the position of Prime Minister in order to obtain the vote of confidence, includes the list of candidates for the position of member of the Government and the list of ministries. This is the only situation in which Parliament approves ministerial appointments - collectively and not individually. In case of government reshuffle or vacancy of office, the first Deputy Prime Minister, Deputy Prime Minister or Minister shall be appointed by decree of the President of the Republic of Moldova, on the proposal of the Prime Minister.
(art. 8 and 26 of Law no 136/2017 on Government. Source: https://www.legis.md/cautare/getResults?doc_id=133423&amp;lang=ro )
</t>
  </si>
  <si>
    <t>Yes, the legislature appoints all the ministers on the Prime Minister's proposal, except for the Foreign Minister and Minister of Defense, whose names are suggested to the legislature by the President.</t>
  </si>
  <si>
    <t>Can the legislature call for and table a vote of no-confidence in the government?</t>
  </si>
  <si>
    <t>The legilature can vote no confidence to the government.</t>
  </si>
  <si>
    <t>Article 95 of the Constitution of the Republic of Azerbaijan has identified the list of issues decided by the Milli Majlis of the Republic of Azerbaijan. The resolution of the confidence issue in the Cabinet 0f Ministers of the Republic of Azerbaijan is included in this list, but it never practices. 
Source: https://president.az/en/pages/view/azerbaijan/constitution#:~:text=state%20of%20Azerbaijan-,I.,of%20Azerbaijan%20is%20a%20party.</t>
  </si>
  <si>
    <t>Constitution, Article 57 states that Parliament shall be entitled to hold a vote of no confidence in the Government. However, according to experts' opinion, the procedure, are excessively complex and lengthy, making it nearly impossible to remove Prime-minister and Government.</t>
  </si>
  <si>
    <t>Parliament is entitled to cast a vote of non-confidence in the activity of a minister or the entire cabinet of ministers. In the first situation, the minister who has received a vote of non-confidence, by simply passing a motion against the policies of the department under his direction, resigns, and the Prime Minister proposes to the President of the country the candidacy of another person for the vacant position. Granting a vote of no confidence to the entire Cabinet of Ministers (motion of censure) entails the resignation of the entire Government.</t>
  </si>
  <si>
    <t>On the proposal of a President or of no less than one-third of its constitutional composition, the Parliament may initiate the vote of no confidence in the government and adopt resolution of no confidence in the Cabinet of Ministers by the majority of its constitutional composition. However, non-confidence to the government cannot be considered by the Parliament of Ukraine more than once during one regular session and within one year from the date of approval of the Government’s Program.</t>
  </si>
  <si>
    <t>Does the parliament have a decisive say in the declaration of the state of war/ emergency?</t>
  </si>
  <si>
    <t>The parliament takes formal decision on declaring a war/emergency.</t>
  </si>
  <si>
    <t xml:space="preserve">Yes, in Law, According to the Article 111. "Declaration of martial law" of the Constitution of the Republic of Azerbaijan, in the event of actual occupation of part of the territory of the Republic of Azerbaijan, a declaration of war against it by a foreign country or countries, a real danger of an armed attack against the Republic of Azerbaijan, a blockade of its territory, or in the event of a real threat of such a blockade, the President of the Republic of Azerbaijan shall declare martial law throughout the territory of the Republic of Azerbaijan, or within its separate regions, and shall, within 24 hours, submit the appropriate decree to the Milli Majlis of the Republic of Azerbaijan for approval. Therefore, giving consent to the declaration of war and conclusion of peace upon the appeal of the President of the Republic of Azerbaijan, including issues decided by the Milli Majlis of the Republic of Azerbaijan.
According to the article 112 (Declaration of a State of Emergency) of the Constitution of the Republic of Azerbaijan, the President of the Republic of Azerbaijan declares a state of emergency in separate areas of the Republic of Azerbaijan when there are natural calamities, epidemics, epizootics, great ecological and other catastrophes, as well as when there are actions directed at the violation of the territorial integrity of the Republic of Azerbaijan, forced change of its Constitutional system, mass disturbances, accompanied by violence, rise of national conflicts creating threat for life and security of citizens, or for normal activity of State organs. The President of the Republic of Azerbaijan within 24 hours presents the decree to the Milli Majlis of the Republic of Azerbaijan for ratification.
Source: https://president.az/en/pages/view/azerbaijan/constitution#:~:text=state%20of%20Azerbaijan-,I.,of%20Azerbaijan%20is%20a%20party.
</t>
  </si>
  <si>
    <t>In the case of aggression, as stated in Article 71 of the Constitution, the President has the authority to declare a state of war and must summon the Parliament within 24 hours of such a declaration. However, Article 72 states that the decision on the use of defense forces during a state of war is made by the Prime Minister and this decision does not require the approval of the Parliament</t>
  </si>
  <si>
    <t>The state of emergency, siege, or war shall be declared by a decision of the Parliament. The state of emergency is declared at the proposal of the President of the Republic of Moldova or of the Government. The state of siege and the stage of war is declared at the proposal of the President of the Republic of Moldova - Supreme Commander of the Armed Forces. (Law no. 212/2004, art. 12, 17, 28, and 43.  Source: https://www.legis.md/cautare/getResults?doc_id=134875&amp;lang=ro# )</t>
  </si>
  <si>
    <t>Parliament has exclusive role in the declaration of state of war/emergency</t>
  </si>
  <si>
    <t>Does the parliament have a decisive role in lifting the state of war/ emergency?</t>
  </si>
  <si>
    <t>The parliament, on the recommendation of the Executive, takes decision on lifting the state of war/ emergency.</t>
  </si>
  <si>
    <t>No in practice, even, during the 44-day war between Azerbaijan and Armenia, which began on September 27, 2020, the President did not address such an appeal to the Milli Majlis, and the Azerbaijani army waged war without the approval of the Milli Majlis.</t>
  </si>
  <si>
    <t>The decision to lift the state of war / emergency is made according to the procedure established for the declaration and approval of the relevant issues.</t>
  </si>
  <si>
    <t>The lifting of the state of emergency or siege takes place on the date set in the decision on its declaration or extension. If the situation which led to the declaration of a state of emergency or siege has been removed before the expiry of the prescribed period, the Parliament shall adopt a decision on the lifting of that state. The lifting of the state of war is done by the decision of the Parliament, after the cessation of military actions and the conclusion of peace.</t>
  </si>
  <si>
    <t>Parliament has exclusive role in the declaration and lifting of state of war/emergency</t>
  </si>
  <si>
    <t>In the reporting period, have relevant parliamentary committees organised hearings on defence/ security matters?</t>
  </si>
  <si>
    <t>In the reporting period Standing Committee on Defense and Security and the Inquiry Committee  organized several hearings  on national security and defense issues, especially on the facts of the military conflict (full scale war) with Azerbaijan from September to November of 2020.</t>
  </si>
  <si>
    <t xml:space="preserve">Milli Majlis committees for defence, security and counter-corruption, for law policy and state-building never organised hearings on defence/ security matters.  </t>
  </si>
  <si>
    <t>During the reporting period, Defence and Security Committee held 15 hearings in 2021 and 13 hearings in 2022 (source: Annual reports of the Defence and Security of Georgian Parliament https://parliament.ge/parliament/committees/50927/documents)</t>
  </si>
  <si>
    <t xml:space="preserve">During the reporting period standing parliamentary committee for National Security, Defense, and Public Order has organized hearings of entities responsible for ensuring national security in order to assess the situation in the fields of their competence, as well as, to discuss the priorities for the upcoming period. </t>
  </si>
  <si>
    <t>There is no data on the respective hearings</t>
  </si>
  <si>
    <t>1.3.1.2 Legislature’s institutional autonomy</t>
  </si>
  <si>
    <t>Does the President have the right to dissolve the legislature against its will?</t>
  </si>
  <si>
    <t>The President cannot dissolve the parliament.</t>
  </si>
  <si>
    <t>According to the Article 98 1. "The dissolution of the Milli Majlis of the Republic of Azerbaijan" of Constitution of Azerbaijan,  "The President of the Republic of Azerbaijan is empowered to dissolve the Milli Majlis if the same convocation of the Milli Majlis of the Republic of Azerbaijan expresses twice during the year no-confidence to the Cabinet of Ministers of the Republic of Azerbaijan or if the Milli Majlis of the Republic of Azerbaijan fails to appoint during the statutory period the candidates nominated for the membership of the Constitutional Court, the Supreme Court and the Board of the Central Bank of the Republic of Azerbaijan upon a double submission of the President of Azerbaijan, as well as if the Milli Majlis of the Republic of Azerbaijan fails to fulfill its obligations specified in Articles 94 (General rules established by Milli Majlis of the Republic of Azerbaijan), 95 ( Issues decided by the Milli Majlis of the Republic of Azerbaijan ) and 97 (Term for submitting laws for signature), as well as in Parts II, III, IV and V of Article 96 (Right to legislative initiative)  due to unavoidable reasons."
Source: https://president.az/en/pages/view/azerbaijan/constitution#:~:text=state%20of%20Azerbaijan-,I.,of%20Azerbaijan%20is%20a%20party.</t>
  </si>
  <si>
    <t xml:space="preserve">According to Article 56 of the Consitution of Georgia, if Parliament’s vote of confidence in the Government is not passed within the established time frame, the President of Georgia shall dissolve Parliament no earlier than 2 weeks and no later than 3 weeks after the respective time frame has expired, and shall call extraordinary elections of Parliament.
According to Article 58, The Prime Minister shall have the right to present to Parliament an issue of confidence in the Government.
An issue of confidence shall be put to vote no earlier than the 7th day and no later than the 14th day after it has been presented. If the Government fails to achieve a vote of confidence from Parliament, the President of Georgia shall, no earlier than the 8th day and no later than the 14th day after the vote, dissolve Parliament and call extraordinary parliamentary elections.The President of Georgia shall not dissolve Parliament if, within 7 days after voting against a vote of confidence in the Government, Parliament passes by a majority of the total number of its members a vote of confidence in the Government proposed by a candidate for the office of Prime Minister nominated by more than one third of the total number of the Members of Parliament. </t>
  </si>
  <si>
    <t>The President of the Republic of Moldova, after consulting the parliamentary factions, can dissolve the Parliament in the following circumstances: (i) in the case of the impossibility of forming the Government or (ii) blocking of the laws adopting a procedure for 3 months 
(iii) if the Parliament has not accepted the vote of confidence for the formation of the Government, within 45 days of the first request and only after the rejection of at least two requests for investiture. During a year, the Parliament can be dissolved only once. The Parliament cannot be dissolved during the last 6 months of the mandate of the President of the Republic of Moldova, nor during a state of emergency, siege, or war. However, According to the Constitution, the determination of the circumstances justifying the dissolution of the Parliament constitutes the prerogative of the Constitutional Court.
It means that, in order to dissolve the Parliament, the Constitutional Court’s opinion on the determination of the circumstances justifying the dissolution of the Parliament, is needed, and based on that opinion the President is in right or obliged (depending on the situation) to dissolve the Parliament.</t>
  </si>
  <si>
    <t>The President is entitled to dissolve the Parliament in three cases: if the Parliament fails to hold its regular meetings during 30 days of the current session, if no new government has been formed in 60 days after the previous government's resignation, and if during 30 days following dissolution of the parliamentary coalition new coalition has not been formed.</t>
  </si>
  <si>
    <t>Are laws passed by the legislature veto-proof?</t>
  </si>
  <si>
    <t xml:space="preserve">The article 129 of the Constitution - the President signs the law or applies the constitutional court seeking the latter's opinion on constitutionality of law. If the president does not sign the law and does not refer to the Constitutional Court, the Chairman of the parliament signs and promulages the law. </t>
  </si>
  <si>
    <t>According to the Article 110.1. (Signing of laws) of Constitution of Azerbaijan,  the President of the Republic of Azerbaijan shall sign laws within 56 days of their presentation. If the President of the Republic of Azerbaijan has objections to a law, he may, within the said term, return it to the Milli Majlis of the Republic of Azerbaijan without his signature, together with his objections."
Source: https://president.az/en/pages/view/azerbaijan/constitution#:~:text=state%20of%20Azerbaijan-,I.,of%20Azerbaijan%20is%20a%20party.</t>
  </si>
  <si>
    <t>According to the Article 46 of Georgian Consitution, a law passed by Parliament shall be submitted to the President of Georgia within 10 days. The President shall sign and promulgate the law or return it to Parliament with justified remarks within 2 weeks.
If the President of Georgia returns the law, Parliament shall put the President’s remarks to a vote.</t>
  </si>
  <si>
    <t>Under the Constitution and the Parliament Regulation, if the President has any objections to the bills submitted by the Parliament for promulgation, he/she has the right to return the bills to the Parliament for re-examination, within 2 weeks from their receipt, but only once. The Parliament, following the re-examination of the bills returned by the President, can maintain its initial version or make the appropriate amendments according to the opinion expressed by the President. Re-examination of draft laws to which the President has objections is adopted with the same number of votes as in the case of their ordinary adoption. The President is obliged to promulgate the bills following their review by the Parliament.</t>
  </si>
  <si>
    <t>A two-thirds majority is required to override a presidential veto. At the same time president is limited in his right to veto the laws that envisage constitutional amendments.</t>
  </si>
  <si>
    <t>Does the executive lack veto power or can an executive’s veto be overridden by a majority in the legislature?</t>
  </si>
  <si>
    <t>The executive does not have a veto power.</t>
  </si>
  <si>
    <t>According to the Article 110.2. (Signing of laws) of Constitution of Azerbaijan,  "Constitutional laws shall not enter into force until signed by the President of the Republic of Azerbaijan. If the Milli Majlis of the Republic of Azerbaijan adopts for a second time a law by a majority of 95 votes, which was previously adopted by a majority of 83 votes, and a law by a majority of 83 votes, which was previously adopted by a majority of 63 votes, then the said laws shall enter into force after the second vote."
Source: https://president.az/en/pages/view/azerbaijan/constitution#:~:text=state%20of%20Azerbaijan-,I.,of%20Azerbaijan%20is%20a%20party.</t>
  </si>
  <si>
    <t xml:space="preserve"> The executive lacks veto power as an executive veto can be overridden by a majority in the legislature
</t>
  </si>
  <si>
    <t xml:space="preserve">Nothing but the bills involving the increase or reduction of budget revenues or loans, as well as the increase or reduction of budget expenses, can not be adopted by the Parliament in the condition of a negative opinion from the Government. </t>
  </si>
  <si>
    <t>Only the President can veto the legislation. A two-thirds majority is required to override a presidential veto. At the same time, President is limited in his right to veto the laws that envisage constitutional amendments.</t>
  </si>
  <si>
    <t>Is the legislature entitled to initiate bills in all policy areas?</t>
  </si>
  <si>
    <t>Yes, see the answer of the next question.</t>
  </si>
  <si>
    <t>According to Article 42.1 of the Constitutional Law of the Republic of Azerbaijan “On Normative Legal Acts”, the Milli Majlis and the President of the Republic of Azerbaijan draw up a mutually agreed annual plan for the preparation of draft laws. The plan of legislative work of the Milli Majlis is approved by a decision and its implementation is supervised by the Milli Majlis. See: http://www.e-qanun.az/framework/21300</t>
  </si>
  <si>
    <t xml:space="preserve">In practice, bills are mostly initiated by the executive
</t>
  </si>
  <si>
    <t>According to Article 45 of the Georgian Constitution, the Government, a Member of Parliament, a parliamentary faction, a parliamentary committee, the supreme representative bodies of the Autonomous Republics of Abkhazia and Ajara, and not less than 25 000 voters shall have the right of legislative initiative. Parliament shall discuss a draft law submitted by the Government at its request in an extraordinary sitting.</t>
  </si>
  <si>
    <t>Under the Constitution, the right of legislative initiative belongs to the MPs, the President of the Republic of Moldova, the Government, and the people's Assembly of the Autonomous Territorial Unit of Gagauzia. Concerning the MPs there are no limitations regarding the areas of regulation they can initiate drafts of laws.</t>
  </si>
  <si>
    <t>The legislature can initiate bills in all policy areas (however, draft budget law can be submitted to the Parliament only by the Cabinet of Ministers of Ukraine).</t>
  </si>
  <si>
    <t>Does the executive lack gatekeeping authority? (By “Gatekeeping authority”, we refer to the right and power of a governing body to decide if a change in policy will be considered.)</t>
  </si>
  <si>
    <t>The legislator is entitled to initate bills in all policy areas, therefore, the Executive lacks the gate keeping authority.</t>
  </si>
  <si>
    <t xml:space="preserve"> The legislature's right of amending the state budget is constrained by prior executive approval.</t>
  </si>
  <si>
    <t xml:space="preserve"> The executive power is limited by the parliament's role in defining the primary directions of the country's domestic and foreign policies. 
The government drafts and submits a proposal for a budget law to the parliament, which can only approve or reject it. If the parliament rejects the budget, it is sent back to the government for further consideration, but it cannot make changes to the budget. The Parliament can block any unacceptable changes in the policy or unjustified expences</t>
  </si>
  <si>
    <t>The executive has no control over the Parliament, being politically responsible before it. The only way to influence the Parliament's decisions concerns the Government opinions presented upon the bill of law involving the increase or reduction of budget revenues or loans and the increase or reduction of budget expenses.</t>
  </si>
  <si>
    <t>None of the bills requires prior consent of the executive.</t>
  </si>
  <si>
    <t>Does the executive lack the power to impound funds (meaning to suspend or delay parliamentary payment orders) appropriated by the legislature?</t>
  </si>
  <si>
    <t xml:space="preserve">The legislature approves the annual state budget submitted by the executive. All the expenses of the Executive shall conform to the law on the state budget adpted by the Parliament. </t>
  </si>
  <si>
    <t>According to article 19.6 of the Law on Budget System, "The savings generated during the reporting year on the one-time funds provided by the Ministry of Finance in implementing the state budget can be directed to the state budget reserve fund and used to finance other measures during the year. "
Source:  http://www.e-qanun.az/framework/1126</t>
  </si>
  <si>
    <t>The current Constitution enables Georgian parliament to develop its own action plan and prevent the influence of the executive- A reduction of the funds allocated for Parliament in the State Budget, as compared to the amount budgeted for the previous year, shall be possible only with the prior consent of Parliament. Parliament shall decide independently how to distribute the funds allocated for Parliament in the State Budget. (Article 66 of the Constitution)</t>
  </si>
  <si>
    <t xml:space="preserve">Once laws are approved the Government is obliged to set/organize all necessary premises for its implementations, including those laws requesting payment orders. In case of exceptional situations like budgetary limitations such delays can occur, that is why the Parliament can not adopt any bills involving public expenditure without the positive opinion of the Government. </t>
  </si>
  <si>
    <t>The executive can impound funds appropriated by the legislature.</t>
  </si>
  <si>
    <t>Does the legislature control the resources that finance its own internal operations and provide for the prerequisites of its members?</t>
  </si>
  <si>
    <t>This is regulated by the Law on the Rules of Procedures of the National Assembly.</t>
  </si>
  <si>
    <t xml:space="preserve"> According to the Law on Budget System, "The resources that finance of legislative and  its own internal operation and provide for the prerequisites of its members control by Ministry of Finance." 
Source:  http://www.e-qanun.az/framework/1126</t>
  </si>
  <si>
    <t>A reduction of the funds allocated for Parliament in the State Budget, as compared to the amount budgeted for the previous year, shall be possible only with the prior consent of Parliament. Parliament shall decide independently how to distribute the funds allocated for Parliament in the State Budget. - Article 66</t>
  </si>
  <si>
    <t>The Parliament budget is approved by the Parliament Permanent Bureau, after which it is presented to the Government to be included in the draft state budget that will be presented to the Parliament for adoption. In the annual budget of the Parliament, there may be distinct financial means for ensuring the activity of the President of the Parliament, the vice-presidents of the Parliament, the parliamentary factions, the parliamentary commissions of inquiry, as well as for the activity of the working groups regarding the elaboration of legislative acts and the ex-post analysis activities of legislation. The General Secretary of the Parliament is responsible for organizing the budget process of the Parliament.</t>
  </si>
  <si>
    <t>The resources that finance the Parliament’s internal operation are provided for the internal budget of the Parliament, based on the State budget of Ukraine. The internal budget of the Parliament can be adopted and amended only by the legislature.</t>
  </si>
  <si>
    <t>Do members of parliament enjoy immunity with respect to their freedom of expression?</t>
  </si>
  <si>
    <t>They enjoy a functional immunity. According to the article 96 of the Constution,  members of parliament cannot be prosecuted or punished for an opinion expressed in the scope of their activities as  a parliamentarian.</t>
  </si>
  <si>
    <t>According to Article 35 of the Law on Internal Charter of Milli Majlis, the activities of the committees of the Milli Majlis are based on the principles of diversity of opinion, political pluralism, openness, and free discussion of issues.
Source: https://www.meclis.gov.az/news-haqq.php?id=3&amp;lang=az
According to Article 90 of the Constitution of the Republic of Azerbaijan, the personality of the deputy is inviolable. 
Source: https://president.az/en/pages/view/azerbaijan/constitution#:~:text=state%20of%20Azerbaijan-,I.,of%20Azerbaijan%20is%20a%20party.
Article 12 of the Law "About the status of the deputy of the Milli Majlis of the Republic of Azerbaijan" states,  "The immunity of the deputy includes the immunity of his house, apartment, belongings, personal and official vehicles, means of communication, his documents and correspondence."
Source: https://e-qanun.az/framework/4028</t>
  </si>
  <si>
    <t xml:space="preserve">A Member of Parliament shall not be held liable for the views expressed inside or outside Parliament while performing his/her duties.(Article 39, Constitution of GEorgia). </t>
  </si>
  <si>
    <t>Under the Constitution, the MP may not be persecuted or held legally liable for the votes or opinions expressed in the exercise of his or her mandate. At the same time, the MP may not be detained, arrested, or searched, except in cases of flagrant crime, or prosecuted without the consent of the Parliament, after his hearing.</t>
  </si>
  <si>
    <t>According to the Art 10 of the Law on Status of the People's Deputy Members of the Parliament enjoy immunity with respect to their freedom of expression, with exception of offence and false accusations</t>
  </si>
  <si>
    <t>Has your country’s parliament adopted its own code of conduct?</t>
  </si>
  <si>
    <t xml:space="preserve">The Parliament does not have a distinct code of ethics or a code of conduct. It has only general ethics principles defined in the Law on Parliamentary Rules of Procedures. On the similar note, the Parliament does not have permanent ethics commision but instead it forms ad-hoc commissions on case by case basis. The procedures of formation of the ad-hoc commission and examining complaints are defined n the Law on Parliamentary Rules of Procedure. </t>
  </si>
  <si>
    <t>On June 30, 2017, the Law on the rules of ethical behavior of the deputy of the Milli Majlis of the Republic of Azerbaijan was adopted.
Source: https://meclis.gov.az/news-haqq.php?id=21&amp;lang=az</t>
  </si>
  <si>
    <t>The Code of Ethics of the Member of Parliament of Georgia - available at: https://web-api.parliament.ge/storage/files/shares/komisia/etikis-sabcho/ENG-etikis-kodeqsi.pdf</t>
  </si>
  <si>
    <t xml:space="preserve">There was such an initiative, back in 2013 but it has not been adopted yet. However, the idea of adopting a code of conduct for MPs remains valid nowadays too. Moreover, during the last few years development partners have provided support in this regard (https://www.undp.org/moldova/press-releases/code-conduct-and-ethics-members-parliament-moldova-was-discussed-roundtable). </t>
  </si>
  <si>
    <t>The Parliament adopted its own code of conduct.</t>
  </si>
  <si>
    <t>If you answered “yes” to the previous question, is there a well-established procedure for dealing with complaints or breaches of the code?</t>
  </si>
  <si>
    <t>In the Law "On Approval of the Internal Regulations of the Milli Majlis of the Republic of Azerbaijan," a Disciplinary Commission was established to monitor compliance with ethical behavior rules and review appeals related to these issues.
Article 41 of the law defines the powers of the Disciplinary Commission.
Source: https://www.e-ganun.az/framework/4029</t>
  </si>
  <si>
    <t>The Parliament established a Council of Ethics on 04.02.2021</t>
  </si>
  <si>
    <t>The Code of Conduct suggests a well-established procedure for dealing with complaints on breaches of the code.</t>
  </si>
  <si>
    <t>Are all members of the legislature elected?</t>
  </si>
  <si>
    <t>All the members of the parliament are elected.</t>
  </si>
  <si>
    <t>The 6th Milli Majlis was formed consequent to the election held on 9 February 2020. According to the Election code of the Republic of Azerbaijan, the Milli Majlis that has 125 members discharges the legislative power in the Azerbaijan Republic. The tenure of parliament convocation is 5 years long. Whilst the representatives of 11 progovernment political parties were elected to the unicameral parliament, the majority of the seats are occupied by the ruling party-New Azerbaijan Party, which is based on transparent, unfree and unfair election.  See: http://e-qanun.az/framework/46953</t>
  </si>
  <si>
    <t>In the elections that cannot be call fair</t>
  </si>
  <si>
    <t>The Parliament (all members of the Parliament: 101 MPs) shall be elected by universal, equal, direct, secret, and freely expressed suffrage, for a term of 4 years, which may be extended, by an organic law, in the event of war or catastrophe.</t>
  </si>
  <si>
    <t>All the members of legislature are elected</t>
  </si>
  <si>
    <t>Does the executive lack the power to appoint any members of the legislature?</t>
  </si>
  <si>
    <t xml:space="preserve">The executive lacks the power to appoint members of the legislature. </t>
  </si>
  <si>
    <t>Yes, the executive lack the power to appoint any members of the Milli Majlis.</t>
  </si>
  <si>
    <t>The executive lacks the power to appoint any members of the legislature</t>
  </si>
  <si>
    <t>1.3.1.3 Legislature’s specific powers</t>
  </si>
  <si>
    <t>Can the legislature alone, without the involvement of any other state agencies, change the Constitution?</t>
  </si>
  <si>
    <t xml:space="preserve">Based on the Law on Rules of Procedures, some constitutional provisions can be amended without referendum but  by parliamentary votes. </t>
  </si>
  <si>
    <t>According to the article 152 (Procedure for the Revision of the Constitution of the Republic of Azerbaijan), changes to the text of the Constitution of the Republic of Azerbaijan are adopted only by referendum. 
Source: https://president.az/en/pages/view/azerbaijan/constitution#:~:text=state%20of%20Azerbaijan-,I.,of%20Azerbaijan%20is%20a%20party.</t>
  </si>
  <si>
    <t>according to the amended in 2022 Article 89 of the Constitution, All Belarusian Popular Assembly (representative organ) propose changes to the Constitution. See https://pravo.by/pravovaya-informatsiya/normativnye-dokumenty/konstitutsiya-respubliki-belarus/</t>
  </si>
  <si>
    <t xml:space="preserve">According to the Article 77 of the Georgian Constitution more than half of the total number of the Members of Parliament, or no less than 200 000 voters, shall be entitled to submit to Parliament a draft constitutional law. Parliament shall make the draft public for nation-wide public discussions and begin deliberations 1 month after its publication. A constitutional law shall be considered adopted if it is supported by at least two thirds of the total number of the Members of Parliament. The constitutional law shall be submitted to the President of Georgia for signature within 10 days following its approval, in one hearing, without amendments by at least two thirds of the total number of the members of the next Parliament.
In case of the declaration of a state of emergency or martial law, deliberations on a draft constitutional law shall be suspended until the state of emergency or martial law has been revoked.
</t>
  </si>
  <si>
    <t>Even though Constitution can be amended with the vote of 2/3 of elected MPs, it is not allowed to register and examine within the Parliamentary standing committees and plenary sessions a draft law amending the Constitution which lacks the positive opinion of the Constitutional Court, adopted by the vote of at least 4 judges.</t>
  </si>
  <si>
    <t>No. The laws on amendments to specific chapters of the Constitution (namely, Chapter I “General Principles”, Chapter III “Elections and Referenda” and Chapter XIII “Amendments to the Constitution of Ukraine”) require approval by the national referendum. Besides, a draft law on amendments to the Constitution of Ukraine can be considered by the Parliament only if the Constitutional Court of Ukraine provides an opinion confirming compliance of the draft law with the requirements of Articles 157 and 158 of the Constitution. The Constitution cannot be amended in the period of martial law.</t>
  </si>
  <si>
    <t>Can the legislature exercise a veto on any changes to the Constitution?</t>
  </si>
  <si>
    <t>The legislator cannot exercise veto over constitutional changes even where the changes are done by the parliament as enviaged by article 202 of the Constitution.</t>
  </si>
  <si>
    <t xml:space="preserve">
This authority is not included in the issues decided by the Milli Majlis of the Republic of Azerbaijan established in the Constitution. The National Assembly can only set a referendum on changes in the Constitution.</t>
  </si>
  <si>
    <t>The legislature does not have veto power.  Though, Constitutional amendments can be considered adopted if it is supported by at least two thirds of the total number of the Members of Parliament</t>
  </si>
  <si>
    <t>Complementary to the comment mentioned above,  under the Constitution,  no Constitutional revision may be made if it results in the suppression of citizens’ fundamental rights and freedoms or their guarantees. Moreover, The provisions on the sovereignty, independence, and unitary character of the state, as well as those relating to the permanent neutrality of the state, may be revised only with their approval by referendum, with the vote of the majority of the citizens enrolled in the electoral lists.</t>
  </si>
  <si>
    <t>Any changes to Constitution are invalid without passing through the Parliament</t>
  </si>
  <si>
    <t>Does the legislature have the power to approve legislation on amnesty?</t>
  </si>
  <si>
    <t xml:space="preserve">The legislator has power to adopt law on amnesty under article 117 of the Constitution. The last law on amnesty was adoped in October 2018. </t>
  </si>
  <si>
    <t>According to the Article 109 of Constitution of Azerbaijan, Amnesty is included in the powers of the President of the Republic of Azerbaijan. The amnesty list is approved by presidential decree, and Milli Majlis does not approve this list.
Source: https://president.az/en/pages/view/azerbaijan/constitution#:~:text=state%20of%20Azerbaijan-,I.,of%20Azerbaijan%20is%20a%20party.
But, according to the article 17 on Law on Internal Charter of Milli Majlis, the Ombudsan may propose an amnesty to the Milli Majlis. These proposals shall be sent by the Chairman of the Milli Majlis to the relevant committee or committees. If the relevant committee expresses a positive attitude to the proposals, they are submitted to the Milli Majlis for discussion. 
Source: http://www.e-qanun.az/framework/4029</t>
  </si>
  <si>
    <t xml:space="preserve">The Parliament is authorised to enact the amnesty laws. </t>
  </si>
  <si>
    <t>Under the Constitution, it is the Parliament the institution which was given the competence of granting amnesty by adopting organic laws in this regard.</t>
  </si>
  <si>
    <t xml:space="preserve">Amnesty can be granted only by the law adopted by the Parliament </t>
  </si>
  <si>
    <t>Can the legislature influence the operation of the state-owned media?</t>
  </si>
  <si>
    <t>The members of the public broadcaster's council are elected by the Executive. The legislator is not involved in any way in the election of the members or in the exersising of oversight over the operation or the content of the public broadcaster.</t>
  </si>
  <si>
    <t>Yes,  legislature influence the operation of the state-owned media-"Azerbaijan" newspaper, which is belong to parliament.
Source: https://www.azerbaijan-news.az/az</t>
  </si>
  <si>
    <t>Yes, the parliament  approves budget fo state-owned media, and  elects the members of the Board of Trustees of the Public Broadcaster .</t>
  </si>
  <si>
    <t xml:space="preserve">Starting with November 2021, the national public media service provider is being subject to parliamentary control, as it had been until January 2019, when the New Audiovisual Media Services Code (which transposes the EU Directive 2010/13) entered into place. The amendments to the Audiovisual Media Services Code provide that the national public media service provider is founded by the Parliament and its General Director instead of its selection through public competition is designated through a Parliament  Decision at the proposal of the supervisory and development Board, the members of which are also designated by the Parliament at the proposal of parliamentary factions, President of the Republic of Moldova, Government, and CSOs active in the field. Moreover, according to new law provisions, the General Director can be removed from office by the Parliament if his/her activity is considered to be improper or if failure to perform his duties. In addition, the Audiovisual Council, which used to be an independent institution from the other state authorities, as a result of these legislative changes, de facto has lost its independence, or its members can be dismissed at the decision of the Parliament if it (MPs) considers that their activity is not compliant and performant.
</t>
  </si>
  <si>
    <t>The influence is assured in two major ways: first, through the appointment of half the members of the National Broadcasting Council, which regulates the activities of the broadcasting entities, including public (state-owned media); second, through the development of the policy in the field of broadcasting and adoption of the relevant laws. The parliament also operates TV channel “Rada”. Besides, in 2022-2023 the Parliament also allocated funding for the national news marathon, which indirectly influences media during martial law.</t>
  </si>
  <si>
    <t>Does the parliament have internal parliamentary mechanisms that ensure gender equality, for example, a special parliamentary committee or a women’s caucus, or a less formal structure, such as a network of gender focal points, or other similar formal/ info</t>
  </si>
  <si>
    <t xml:space="preserve">The Standing Committee for the Protection of Human Rights and Public Affairs is vested with the power of exercising parliamentary oversight over women's causes and gender issues - in general context of human rights. Source: www.parliament.am/committees.php?lang=arm&amp;enc=utf8 </t>
  </si>
  <si>
    <t>Yes, Milli Majlis has the Committee for Family and Women’s and Children’s Affairs. 
Source: https://meclis.gov.az/news-comit.php?id=12&amp;lang=en&amp;cat=55</t>
  </si>
  <si>
    <t xml:space="preserve">Standing Parliamentary Council on Gender Equality has been established in Georgia and ROP Article 76 ensures its role, status and functions. The speaker of the Parliament approves MP members of the Council . </t>
  </si>
  <si>
    <t>The Platform of Women Deputies of the 11th Legislature was launched in June 2022. It represents a framework of cooperation and intra-institutional dialog that enables women MPs from the Republic of Moldova, belonging to both the majority and the parliamentary opposition, to find a common denominator for strengthening and promoting women’s rights in the country. Since its establishment, the Platform of Women Deputies has had many informative and advocacy events, within the Parliament and through Rayon districts of the country, as well as,  public hearings in order to discuss emerging issues concerning gender equality.  According to its internal regulation, the platform aims to implement best practices for ensuring gender equality and promoting women’s interests and concerns on the public agenda, in the legislative and parliamentary control process. Sharing this vision at the national level through the unique position of Parliament, the Platform tends to contribute to an environment in which all the inhabitants of the country will be able to develop, participate in decision-making and become valuable members of the community.
The Platform of Women MPs is supported by UNDP, UNFPA, UN Women, and UNICEF Moldova. (Source: https://www.undp.org/moldova/press-releases/parliament-republic-moldova-launches-women-caucus-11th-legislature;   https://www.facebook.com/profile.php?id=100088106777250)</t>
  </si>
  <si>
    <t>There is an inter-faction group "Equal Opportunities" in the Parliament of Ukraine. The group assembles 87 MPs.</t>
  </si>
  <si>
    <t>Are the internal rules of Parliament gender-sensitive?</t>
  </si>
  <si>
    <t>There are no specific provisions.</t>
  </si>
  <si>
    <t>According to Article 21.1.1 of the Law of the Republic of Azerbaijan on approval of the Internal Regulations of the Milli Majlis of the Republic of Azerbaijan, "the relevant executive power body that supervises the provision of gender equality submits annual information about its activities to the Milli Majlis.".
Source: https://www.e-qanun.az/framework/4029
Internal decisions of the Parliament are not gender sensitive in many cases.</t>
  </si>
  <si>
    <t>Yes, thanks to the increased awareness and activities of relevant international and local institutions, among them parliamentary Standing Council  on Gender Euqality.</t>
  </si>
  <si>
    <t>In 2016, the Parliament of the Republic of Moldova, with the support of development partners, carried out a gender audit of the institution. Although many of the identified vulnerabilities have since been taken into account by the legislature and the Parliament's Secretariat (Parliament's working apparatus), the conclusions regarding the Parliament's operating regulations remain valid. Thus, similar to the situation in 2016, the Parliament Regulation has the following deficiencies in terms of ensuring gender equality:
(i) does not promote systematic, concrete measures to foster gender equality and the equal participation of men and women in parliamentary life;
(ii) does not address the absence of an MP from Parliament as a result of maternity leave or paternity leave;
(iii) Lack of requirements to conduct a gender analysis of draft legislative acts and proposals as part of the socio-economic analysis which is required by the Parliament Regulation;
(iv) Omission of “sexist language” or “disparaging remarks of a sexual nature” which would constitute sexual harassment as interdictions with concomitant sanctions;
(v) Lack of a Code of Conduct for MPs within the Parliament Regulation, which inter alia, should address sexual harassment.
(Source: https://www.undp.org/moldova/publications/gender-audit-parliament-republic-moldova-towards-fostering-more-gender-sensitive-institution)</t>
  </si>
  <si>
    <t>There are no specific provisions related to gender equality in the Parliament's Code of Conduct</t>
  </si>
  <si>
    <t>Does Parliament analyse laws from a gender perspective to measure their different impact on men and women?</t>
  </si>
  <si>
    <t xml:space="preserve">There is no such mechanisms in the Parliament. </t>
  </si>
  <si>
    <t xml:space="preserve">Parliament never analyzed laws from a gender perspective to measure their different impact on men and women, even though there is no adopted gender budget by Milli Majlis.  </t>
  </si>
  <si>
    <t xml:space="preserve">Among functions of Council on Gender Equality are to analyze enacted  legislation and propose  measures to ensure gender inequality; Provide experts’ evaluation of draft laws and legislative acts on gender equality
</t>
  </si>
  <si>
    <t xml:space="preserve">Partially. The Parliament does not have a Standing Committee on Gender Equality. However, the Parliament does have a Standing Committee on Human Rights and Inter-Ethnic Relations. In addition to reviewing and monitoring the implementation of policies and strategies to advance human rights, the mandate of the Committee includes ensuring and monitoring the implementation of gender equality; monitoring the legal framework on non-discrimination, the issues related to economic, social, and cultural rights of the individual; legislation on women’s rights and children’s rights; state policy in the area of child protection and family, creating the legal framework in this area and monitoring its implementation. Furthermore, the Standing Committee on Social Protection, Health and Family is in charge of examining and promoting regulations on domestic violence, improving the legal framework in ensuring gender equality and equal participation of men and women in decision-making, and, improving the condition of women in society. However, analyzing the opinions of the aforementioned Standing Committees, on the draft laws examined by them, it can be deduced that there is no systematic expertise procedure aimed at ensuring the gender dimension, but it is rather limited to sporadic gender issues proposals and objections concerning the content of draft laws.
In addition to the reviews carried out by Standing Committees, the Platform of Women MPs may also organize different public hearings on pieces of legislation concerning gender equality issues, during which, representatives of governmental and non-governmental, including different development partners active in this field, are invited to share their expertise on the draft of law or other discussed topics. 
</t>
  </si>
  <si>
    <t>The respective analysis depends on the capacities of the profile Committees. Back in 2021, the Parliament intended to hire gender experts for each of the Committees. However, there is no information on any progress in fulfilling this goal.</t>
  </si>
  <si>
    <t>How does Parliament ensure that existing and proposed laws are consistent with the Convention on the Elimination of All Forms of Discrimination against Women and other international and European gender equality obligations?</t>
  </si>
  <si>
    <t>The Parliament has the Legal Department which provides expert opinion on compatibility of proposed bills to the Constitution and the international norms before the bills are sent for parliamentary debates․ However, this is not a specialized body on women's rights and gender equality issues.
Source` http://www.parliament.am/na_staff.php?sel=division&amp;ID=80&amp;lang=arm</t>
  </si>
  <si>
    <t>The Republic of Azerbaijan has signed the Convention on the Elimination of All Forms of Discrimination against Women (CEDAW),  and Milli Majlis has adopted the law  "On guarantees Gender (men and women) equality."
The Committee for Family and Women's and Children's Affairs supervises compliance requirements on the "On guarantees Gender (men and women) equality" and CEDAW with low capacity.</t>
  </si>
  <si>
    <t xml:space="preserve">Following factors can ensure that the laws adopted by the parliament  are consistent with the Convention on the Elimination of All Forms of Discrimination against Women and other international and European gender equality obligations - 
(1) Georgia is a member of convention 
(2) The standing Council on Gender Equality closely cooperates with international  organizations and donors working  to ensure European gender equality obligations
(3) In 2014 Georgia adopted the law on the elimination of all sorts of discrimination
(4) According to the Statute of the Standing Council, Members of the Government of Georgia, heads of departments, representatives of non-governmental and donor organizations can participate in the work of the Standing Council on Gender Equality. (5) Standing Council has published the 2022-2024 Action Plan which is in line with international and European gender equality obligations </t>
  </si>
  <si>
    <t>First of all, the draft laws that are relevant to human rights are examined and discussed during the regular meetings of the Permanent Commission for Human Rights, which issues substantive opinions or reports. Subsequently, all the respective draft laws, regardless of which authority is the initiator, must be expertized by the Council for Equality, an independent authority, which, among other responsibilities, examines the compliance of the legislation in force with the standards regarding non-discrimination, submits proposals to amend the legislation in to prevent and combat discrimination and ensuring equality, adopts advisory opinions regarding the compliance of draft normative acts with legislation in the field of preventing and combating discrimination. In this vein, when examining respective draft laws in the Parliament, it is to be ensured that there is an expert report from the Council for Equality. On subjects of major interest, hearings and/or public consultations are held, at which different experts and other interested people are invited to present their points of view concerning the provisions of the draft laws. At the same time, public hearings can also be organized in the context of the examination of problems deriving from the provisions of the legislation in force.</t>
  </si>
  <si>
    <t xml:space="preserve">Although there are no specifically designed mechanisms, generally consistence is ensured by the work of the Committee on Human Rights, National Minorities and International Relations, which is responsible for monitoring the implementation of international human rights obligations. Additionally, there are two subcommittees on gender equality within the parliament - the Subcommittee on Gender Equality and Non-Discrimination under the Human Rights Committee, and the Subcommittee on Fulfillment of International Gender Equality-related Issues. </t>
  </si>
  <si>
    <t>1.3.1.4 Legislature’s institutional capacity</t>
  </si>
  <si>
    <t>Does each legislator have a personal assistant?</t>
  </si>
  <si>
    <t xml:space="preserve">Yes. Each member of the parliament may have two personal assistants: one on parmanent and paid basis and one on free of charge basis. </t>
  </si>
  <si>
    <t>According to the Article 21-1 (Deputy Assistant) of Law status of deputy, To ensure the activity of the deputy, he may have assistants.
Deputy assistants are kept at the expense of the state budget of the Republic of Azerbaijan.
The labor legislation of the Republic of Azerbaijan regulates the employment of a deputy's assistant.
The decree of the Chairman of the Milli Majlis of the Republic of Azerbaijan determines additional requirements for the deputy's assistant.
Source: https://meclis.gov.az/news-haqq.php?id=2&amp;lang=az</t>
  </si>
  <si>
    <t>Article 50, Law on Status of MPs
https://pravo.by/document/?guid=3871&amp;p0=H19800196</t>
  </si>
  <si>
    <t>According to Rules of Procedures Georgian MPs have been able to recruit professional support personnel. An MP can hire an assistant and a relevant budget is allocated to them for this. (ROP, Article 12)</t>
  </si>
  <si>
    <t>Up to February 1, 2019, each MP could benefit from the assistance of advisors or assistants employed by Parliament. On the initiative of the president of the parliament of the legislature 2015-2019, the position of assistant to the deputy's office in the legislature was excluded. The institution of the MP's assistant has been replaced by the allocation of an annual budget offered to the MP to carry out the mandate.  According to the author of the amendments, in this way, the MP can contract personal assistants, and experts in various fields according to the requirements and needs of activity in the legislative process. At the same time, the MPs can be helped in their work by a volunteer assistant. According to the information available as a result of a journalistic investigation, not all deputies opted for the employment of advisers or assistants, this is in the conditions where the budget allocations provided for in this sense by the law, are requested by them and capitalized at will, without the obligation reporting.</t>
  </si>
  <si>
    <t>Each legislator has the right to employ up to four paid assistants and up to 27 assistants working on unpaid basis</t>
  </si>
  <si>
    <t>Does each legislator have at least one non-secretarial staff with policy expertise?</t>
  </si>
  <si>
    <t xml:space="preserve">The law does not expressly specify a non-secretarial staff, but the law does not prohibit one of the assistants above to act as a non-secretarial staff with policy expertese. </t>
  </si>
  <si>
    <t xml:space="preserve">The law does not expressly specify a non-secretarial staff, but the law does not prohibit one of the assistants above to act as a non-secretarial staff with policy expertise. </t>
  </si>
  <si>
    <t>According to the Article 50, each MP of both chambers has the right to have up to 5 assistants of their choice, 2 of them paid by the State</t>
  </si>
  <si>
    <t>The Rules of Procedure (ROP) in Georgia allow MPs to hire professional support personnel, such as assistants and other staff members. However, the number of support team members is limited by the budget allocated to MPs for this purpose. (ROP, Article 12)</t>
  </si>
  <si>
    <t xml:space="preserve">The MPs have the right to hire assistants (each MEP is allocated a monthly budget for this purpose), who are selected by the MPs depending on his/her views and field of activity (profile of the committee to which he/she belongs) but, according to the regulatory framework in force, the Secretariat of the Parliament, scientific and legal institutions, educational institutions, law enforcement bodies provide the MPs with assistance in legal and policy expertise. </t>
  </si>
  <si>
    <t>Despite a state-funded legislative staff, not every legislator has at least one policy expert.</t>
  </si>
  <si>
    <t>Is there a formal budget for legislative staff?</t>
  </si>
  <si>
    <t>Yes. The Law on the Rules of Procedure provide a distinct chapter on the rules governing budgeting of parliament and the parliamentary staff.</t>
  </si>
  <si>
    <t>The Law on the Budget provides a parliament and parliamentary staff budget. According to the   Article 21.   (Financial security of the deputy) of Law status of deputy, "The chairman of the Milli Majlis receives a monthly salary of 3,550 manats. The first deputy chairman of the Milli Majlis receives 90 percent of the monthly salary of the chairman of the Milli Majlis, the deputy chairman of the Milli Majlis - 85 percent, the chairman of committees and commissions of the Milli Majlis - 80 percent, the deputy chairman of the commission of the Milli Majlis - 75 percent, and the deputy of the Milli Majlis - the monthly salary of the chairman of the Milli Majlis receives a monthly position salary in the amount of 70 percent of his salary."
Source: https://e-qanun.az/framework/4028</t>
  </si>
  <si>
    <t>According to the Article 278 of the Regulations of the House of Representatives of the National Assembly of the Republic of BelarusThe cost estimate for financing the activities of (...) the Secretariat of the House of Representatives, is annually approved by the House of Representatives
See https://pravo.by/document/?guid=3871&amp;p0=H21500707</t>
  </si>
  <si>
    <t>See comment above</t>
  </si>
  <si>
    <t xml:space="preserve">Within the annual budget state law, the expenditures for legislative authority are included and approved (firstly by the Government and afterward proposed to the Parliament) based on the proposals endorsed by the Standing Bureau. Each public entity, including Parliament and Parliamentary Secretariat,  has its own formal budget, published on its web pages, that allows them to accomplish its functionality and mandates. Furthermore, to ensure the effective exercise of the mandate and the payment of expenses related to assistance the MPs are allocated a monthly allowance of up to around 650 Euro. </t>
  </si>
  <si>
    <t>The budget of the legislative staff is assured by the separate lines in the annex to the Law "On State budget for Ukraine"</t>
  </si>
  <si>
    <t>Does the legislature have a dedicated research capacity (i.e. well-staffed professional research department/library)?</t>
  </si>
  <si>
    <t xml:space="preserve">Yes, the parliament has Department of Expertese which is comprised of several units such as department of expertese of state-legal issues, department of expertise of social, educational and health issues, department of expertese of legislative monitoring and information issues and department of expertese of financial and economic issues. The parliament has library whicih was founded in 1991.
</t>
  </si>
  <si>
    <t>Yes, the Parliament has a dedicated Parliamentary Library. The library of the Milli Majlis has been operating since March 1997.
Source: https://meclis.gov.az/news-haqq.php?id=5&amp;lang=az
The library of the Milli Majlis has been operating since March 1997.
The Analytical Information Department of the Milli Majlis Office was abolished in May 2020.  "Milli Majlis" Analytical Information magazine is published once a quarter.
Source: http://jurnal.meclis.gov.az/</t>
  </si>
  <si>
    <t>Yes, the Parliament has a dedicated Research Department that includes Parliamentary Library</t>
  </si>
  <si>
    <t>The Parliament Secretariat has a Parliamentary Research Directorate, which carries out research on any subject at the request of MPs. Similarly, the Secretariat also has an Information Resources Section which manages Parliament's Library. At the same time, the Parliament is supported in the draft elaboration and design by the development partners and specialized research organizations (non-government, independent).</t>
  </si>
  <si>
    <t>The Parliament's Secretariat includes the Main Scientific-Expert Department and the Main Judicial Department. Besides there is a National Parliamentary Library</t>
  </si>
  <si>
    <t>Does the legislature (including parliamentary committees) have professional staff with expertise in budgetary oversight to assist legislators in oversight of state budget and expenditure?</t>
  </si>
  <si>
    <t>The national parliament has Department of Budget Management and Purchase. The functions of the department involve such activities, inter alia, as providing expertese on state budgeting , providing reports and references necessary for budget drafting, provision of training on budgeting and budget management, etc. Given that the committees do not have similar structure, the question was marked by "Partially" index.</t>
  </si>
  <si>
    <t>The Committee on Economic Policy, Industry, and Entrepreneurship is responsible for budget work in the Milli Majlis. It has 15 members consisting of deputies. In addition, two experts work on the Committee, whose capacity is meagre compared to the volume of budget work.
Source: https://meclis.gov.az/news-comit.php?id=3&amp;lang=az&amp;cat=55
Additionally, the Economic Legislation Department of the Milli Majlis apparatus operates, but its research capacity needs to be improved.
Source: https://meclis.gov.az/cat_shobe.php?cat=77&amp;lang=az</t>
  </si>
  <si>
    <t>No mention of particular professional expertise</t>
  </si>
  <si>
    <t xml:space="preserve">While the Standing Committee has professional staff, these individuals may not necessarily have expertise in budgetary oversight. As a result, their ability to assist legislators in the oversight of state budget and expenditure may be limited, but partner countries offer significant support to Georgian parliament staff members for professional development and capacity building </t>
  </si>
  <si>
    <t xml:space="preserve">The draft budget laws (State budget, as well as local authorities budgets,  state social security budget and the mandatory health insurance funds) are mandatory to be reviewed and consulted by the Economy, Budget, and Finance Standing Committee, which consultants, staff of the Parliamentary Secretariat, have an economic and budget profile and have the needed expertise to assist the MPs while promoting the draft budget laws. 
At the same time, referring to the parliamentary control function over the execution of budgets, the activity of the Parliamentary Committee for the Control of Public Finances is relevant to be mentioned here, or it has the responsibility of examining the annual reports of the Government on the execution of the state budget, the state social security budget and the mandatory health insurance funds.
</t>
  </si>
  <si>
    <t>The Accounting Chamber shall control over the revenues of funds to the State Budget of Ukraine and their expenditure on behalf of the Parliament of Ukraine in accordance with the Article 89 of the Constitution of Ukraine</t>
  </si>
  <si>
    <t>Does the legislature (including parliamentary committees) have the professional staff with expertise in legal oversight to assist legislators in the review of legislation?</t>
  </si>
  <si>
    <t>The parliament has the department of legal support whihch provides expert opinion to draft laws. However, the Committees do not have such professional staff for whch reason that quesiton was marked by "Partially" index.</t>
  </si>
  <si>
    <t>In the Apparatus of the Milli Majlis, there are departments for organizing the work of the Milli Majlis, committees and commissions, economic legislation, social legislation, state building, and administrative and military legislation departments.
Source: https://meclis.gov.az/cat_shobe.php?cat=77&amp;lang=az
15 Committees of the Milli Majlis are active, and two experts work in each Committee along with MP members.
Source: https://meclis.gov.az/cat-comit.php?cat=55&amp;lang=az</t>
  </si>
  <si>
    <t>Yes,  in case they lack expertise, MPs, and Committees could receive capacity-building assistance for staff members from donor/partner  countries.</t>
  </si>
  <si>
    <t>The secretaries of the standing committees provide expert assistance both in the legislative procedure and in the fulfillment of the parliamentary control role for monitoring and evaluating legislation in place and revising it accordingly.</t>
  </si>
  <si>
    <t>The Parliament's Secretariat includes the Main Scientific-Expert Department and the Main Judicial Department responsible for the respective tasks</t>
  </si>
  <si>
    <t>Does the Parliamentary Administration have gender equality experts or units?</t>
  </si>
  <si>
    <t>The Law on the Rules of Procedure does not envisage such experts or units.</t>
  </si>
  <si>
    <t xml:space="preserve">The Milli Majlis Family, Women's, and Children's Affairs Committee operates 8 MPs, and one expert work in this Committee. Source: https://meclis.gov.az/news-comit.php?id=12&amp;lang=en&amp;cat=55 </t>
  </si>
  <si>
    <t>A  Standing Council on Gender Equality has been established in the Parliament in 2019</t>
  </si>
  <si>
    <t>The Parliamentary Secretariat doesn't have any gender experts or units. The required expertise in this regard is provided by support from the development partners under different project initiatives. 
For example, the Project „Strengthening the Parliament’s role in enhancing gender equality in the Republic of Moldova” supports the pro-active participation of women MPs in the decision-making process by creating a favorable environment for their assertion as credible and active politicians. The project is providing support to the Women’s Caucus in the Parliament of the Republic of Moldova for boosting its role in executing the legislative, oversight, and representative functions of the institution with a focus on gender equality, women’s, children’s, youth’s, and vulnerable groups needs in line with the SDGs principle to Leave No One Behind. At the same time, the Project enhances the capacities of the Women`s Caucus and women MPs enabling them to initiate and draft laws in a participatory and inclusive manner, oversight the implementation of the legal provisions, and assess their impact, strengthening gender and human rights dimensions in the formal political processes.</t>
  </si>
  <si>
    <t>Two units in the parliament deal with gender equality. One is the Subcommittee on Gender Equality and Non-Discrimination under the Human Rights Committee, and the other is the Subcommittee on Fulfillment of International Gender Equality-related Issues under the Foreign Affairs Commttee. However, neither of them has a separate secretariat, and the experts are outsourced with the support of international donors</t>
  </si>
  <si>
    <t>If they exist, how effective are the bodies responsible for gender equality in Parliament?</t>
  </si>
  <si>
    <t>The Committee for Family and Women's and Children's Affairs is the leading Committee for draft laws and decisions about forming and fulfilling the state policy on family, women's and children's affairs. The Committee for Family and Women's and Children's Affairs: - Draws up draft laws concerned with family relations, including patronage and guardianship, protection and implementation of women's and children's rights, maintenance of gender equality (between men and women) and domestic violence, or gives its opinions about the draft laws submitted already; - Gives its opinions about the family, women's and children's affairs covered in draft laws and decisions when instructed to do so by the Milli Majlis of the Azerbaijan Republic or the Chair of the Milli Majlis of the Azerbaijan Republic. Source: https://meclis.gov.az/news-comit.php?id=12&amp;lang=en&amp;cat=55</t>
  </si>
  <si>
    <t xml:space="preserve">The Standing Committee on Gender Equality is active and functional, its activities could be monitored through the parliamentary website. The permanent Parliamentary Gender Equality Council has been established in the Georgian Parliament. Fourteen meetings have been held during 2021-2022 by the Council.
The Council supported Assessment of gender sensitivity of the Parliament of Georgia. The report was prepared on the basis of information requested from the parliamentary committees, factions/political groups and the parliament secretariat, apparatus. The report covers 12.2020-03. 2022 period and evaluates Georgian Parliament of the tenth convocation with 61.78 points out of 100. 
The research was conducted in accordance with the evaluation methodology proposed by the European Institute for Gender Equality (EIGE) https://eige.europa.eu/
</t>
  </si>
  <si>
    <t xml:space="preserve">Complementary to the comment inserted above, one of the Project aims is to establish a permanent secretariat for the Women’s Caucus which would preserve principles, the institutional memory, and the sustainability of the MP's work.
</t>
  </si>
  <si>
    <t>The capacities of the respective bodies are limited</t>
  </si>
  <si>
    <t>If they exist do parliamentary bodies responsible for gender equality have sufficient powers?</t>
  </si>
  <si>
    <t>Parliamentary bodies responsible for gender equality has no  sufficient powers. But regularly discussion organise in this matter. Thus On December 20, 2022, the Chairman of the State Committee on Family, Women and Children's Problems, Bahar Muradova, spoke at the plenary session of the Milli Majlis with information on ensuring gender equality in 2021.
Source: http://www.scfwca.gov.az/post/3303/milli-meclisin-plenar-iclasinda-gender-beraberliyi-ile-bagli-2021-ci-il-uzre-melumat-dinlenilib
A joint conference on gender equality was included in the work plan for the spring session of 2023.
Source: https://azertag.az/xeber/2449769</t>
  </si>
  <si>
    <t>The council supports the Parliament of Georgia in determining the main directions of the state's gender policy. It also assists in performing efficient control over the executive branch and increase its accountable to the parliament on issues related to gender equality. Additionally, the council plays a key role in developing the legislative framework for gender equality and advocates for greater awareness and understanding of these issues.</t>
  </si>
  <si>
    <t xml:space="preserve">The gender issues and gender equality agenda are advanced and monitored by the Standing Committee on human rights and partially by the Social Protection, Health, and Family Standing Committee.
No other institutionalized bodies are responsible for gender equality.
</t>
  </si>
  <si>
    <t>Subcommittees' powers are equal to those of the MPs who compose Subcommittees. Subcommittees cannot veto any legislation without the broader support of MPs.</t>
  </si>
  <si>
    <t>How well resourced are the gender equality bodies (in terms of staff, meeting rooms, budget, etc.)?</t>
  </si>
  <si>
    <t xml:space="preserve">The Committee for Family and Women’s and Children’s Affairs has equal access to meeting rooms, and its staff consists of 1 person, committee has a sufficient budget for its action plan. </t>
  </si>
  <si>
    <t>A special structural unit has been established which is supporting organizational and informational functioning of the Standing Council (Statute of the Council, 2019)</t>
  </si>
  <si>
    <t>The respective units depend on the support of the international donors</t>
  </si>
  <si>
    <t>Do the specialized gender equality staff provide services to all MPs or to a dedicated structure such as a parliamentary committee?</t>
  </si>
  <si>
    <t xml:space="preserve">The Committee for Family and Women's and Children's Affairs staff consists of 1 person, and there is a lack of capacity to provide services to all MPs. </t>
  </si>
  <si>
    <t xml:space="preserve">The standing Council staff provides services to all MPs and organizational units in the Parliament. The Council's main functions are:
a)	Development of gender equality policy  on national level
b)	Reviewing legislation  and proposing initiatives to  ensure the elimination of existing gender inequality
c)	Planning and implementing special measures and advocacy campaigns for promoting gender equality
d)	Development of monitoring and evaluation system for implementation of state policy on gender equality etc.
</t>
  </si>
  <si>
    <t xml:space="preserve">The gender issues and gender equality agenda are advanced and monitored by the Standing Committee on human rights and partially by the Social Protection, Health, and Family Standing Committee.
No other institutionalized bodies are responsible for gender equality.
</t>
  </si>
  <si>
    <t xml:space="preserve">Specialized gender equality staff provide services to the MPs belonging to the respective Subcommittees </t>
  </si>
  <si>
    <t>What relationships do they have with civil society organizations and media?</t>
  </si>
  <si>
    <t xml:space="preserve">
The press and Public Relations Department operate under Milli Majlis's Apparatus. However, this department cooperates more with the pro-government non-free official press and non-independent civil society.</t>
  </si>
  <si>
    <t>non existent</t>
  </si>
  <si>
    <t>According to the Statute of the Standing Council it cooperates with media, civil society organizations</t>
  </si>
  <si>
    <t>Media-visibility of the respective units is low, although they do cooperate with the profile NGOs</t>
  </si>
  <si>
    <t xml:space="preserve">1.3.1.5 Conditions for opposition   </t>
  </si>
  <si>
    <t>Do parliamentary rules and practices enable any special treatment of the legislative and oversight initiatives coming from the opposition regarding committees’ and/ or plenary agenda?</t>
  </si>
  <si>
    <t xml:space="preserve">Yes, the parliamentary rules provide  procedures enablling opposition, for example, to initiate formation of inquiry committee by 1/4 of votes, election of the President by 3/4 voites (which would require the  majority fraction to seek votes from oppositon)․ However, for other and more important issues the rules set 2/3 votes which is accessible only for the  parliamentary majority. </t>
  </si>
  <si>
    <t>Since 2010, there has been no real  opposition representative in the parliament of Azerbaijan. There are few members from so-called opposition parties.</t>
  </si>
  <si>
    <t>TThe 2018 parliamentary Rules of Procedures aimed to enhance parliamentary control, resulting in improved statistics on the use of specific oversight mechanisms in 2020. New mechanisms, such as the Ministerial Hour, Interpellation, and Thematic Inquiry Groups, were intensively used, and MPs exercised their right to ask questions to the government. However, according to the 2021-2022 TI-Georgia report, government members could still neglect parliamentary control, particularly when initiated by the opposition. There were instances where accountable persons did not attend committee sittings when summoned by opposition factions. Despite improvements, parliamentary control remains weak due to the lack of legislative guarantees to enhance the role of the political opposition. The absence of special treatment for legislative and oversight initiatives from the opposition regarding committees' and/or plenary agenda remains a significant issue.</t>
  </si>
  <si>
    <t>De jure, starting from 2016, the Parliament Regulation expressly provides the priority of the opposition and those non-affiliated MPs, to submit their proposals for the development of the first plenary session agenda, every sixth week from the date of the start of the parliamentary session. The exclusion of the risk of obstructing the legislative proposals of the parliamentary opposition through the establishment of the so-called "opposition day" constituted the request of the Constitutional Court, issued back in 2012. However, during the reporting period, that provision was not put in place, a fact also recorded by the Vice-President of the Parliament, from the parliamentary opposition, in the Parliament's newsletter for the year 2022: „Although the Parliament Regulation expressly provides for the first plenary session of every six weeks from the beginning of the session, The Permanent Bureau shall draw up the draft of the meeting agenda based on the proposed issues of the
parliamentary factions in opposition, such meetings did not take place. Therefore, members of the opposition had no choice but to intervene with proposals to complete the agenda at the beginning of plenary sessions.”.</t>
  </si>
  <si>
    <t>Parliamentary rules and practices do not enable any special treatment of the legislative and oversight initiatives coming from the opposition regarding committees’ and/or plenary agenda. The opposition factions' leaders may participate in the meetings of the Conciliation Board, but that is a consultative body only.</t>
  </si>
  <si>
    <t>Do opposition and minority parties have sufficient opportunities to engage in oversight?</t>
  </si>
  <si>
    <t xml:space="preserve">Although voting on some issues required 1/4 or 1/3 of votes, most important issues required higher threshold such as 2/3, 3/4 or 50+1 votes  which opposition forces together do not posses in the parliament as the ruling party had absolute majority in the parliament in the reporting period․ Hence, the oppoosition was deprived of the effective opportunity to influence on parliamentary oversight. </t>
  </si>
  <si>
    <t>Only one of the vice-spikers, Fazail  Ibrahimli, was a member of the so-called opposition party. Mr. Ibrahimli is a member of the Civil Solidarity Party. İn fact,  the Civil Solidarity Party is a pro-government party.</t>
  </si>
  <si>
    <t>The procedures in place allow the opposition to present initiatives, and due to their motivation to influence the agenda, opposition MPs often come up with new proposals related to oversight. However, the current procedures give the majority party the power to decide the fate of an initiative by either supporting or rejecting it. As a result, most opposition initiatives are often blocked at committee discussions and rarely make it to plenary sessions.</t>
  </si>
  <si>
    <t>Formally, the representatives of the parliamentary opposition have sufficient possibilities to get involved in the performance of the parliamentary control function, or they are part of the standing parliamentary committee. Based on this consideration, they can propose topics on the agenda of the committee of which they are a part, including initiating parliamentary control activities. However, given the fact that the nominal composition of the permanent commissions is established taking into account the proportional representation of the factions in the Parliament, the acceptance of one or another subject on the Committee meeting agenda, as well as, on those of the Permanent Bureau and the plenary sessions in general, depends on the number of mandates allocated to each parliamentary faction and the will of the parliamentary majority, which in most cases pursues political objectives, to accept the suggestions of opposition members.</t>
  </si>
  <si>
    <t>The opposition and minority parties do not have sufficient opportunities to engage in oversight.</t>
  </si>
  <si>
    <t>Are any committees (or other parliamentary bodies) chaired by the opposition?</t>
  </si>
  <si>
    <t>In the reporting period, the Committee on Protection of Human Rights and Public Issues was chaired by the opposition.</t>
  </si>
  <si>
    <t xml:space="preserve">The Milli Majlis has in action 15 committees,  no one of them is chaired by representative of so-called opposition party. </t>
  </si>
  <si>
    <t xml:space="preserve"> </t>
  </si>
  <si>
    <t>Out of 11 Standing Committees, 3 are chaired by MPs from the parliamentary opposition. At the same time, out of 17 existing committee deputy head positions, 7 are assigned to the opposition. According to the Parliament Regulation, within the framework of the Commission for National Security, Defense, and Public Order, activates a Subcommittee for the exercise of parliamentary control over the activity of the Intelligence Service and Security, the Head of which shall be designated a representative of the parliamentary opposition.</t>
  </si>
  <si>
    <t>There are Committees chaired by the opposition, including the essential European Integration Committee</t>
  </si>
  <si>
    <t>In the reporting period, were parliamentary committees composed based on proportional representation?</t>
  </si>
  <si>
    <t xml:space="preserve">The section 2 of article 11 of the  Law on Rules of Procedure of the National Parliament provides that the seats in the committees are allocated on the basis of proportionality of the number of MPs in the parliamentary fractions. At the material time, opposition fractions held 33% (1/3) of seats in the parlaiment. Accordingly, the seats in the committes were allocated by the same proportionality.  </t>
  </si>
  <si>
    <t>Only 5 of  15 Committee deputy chairs of Committees (The Committee for Law Policy and State-Building,  the Committee for Natural Resources, Energy and Ecology, the Human Rights Committee, the Agrarian Policy Committee, and the Culture Committee) representatives of so-called opposition parties.</t>
  </si>
  <si>
    <t>According to Article 28 of the Rules of Procedures, the composition of a committee is determined based on the representation of factions and the number of MPs who are not affiliated with any faction, in proportion to their respective numbers.</t>
  </si>
  <si>
    <t>During the reporting period, this principle was ensured. (Source: https://www.parlament.md/StructuraParlamentului/SecretariateleComisiilorpermanente/tabid/84/language/ro-RO/Default.aspx)</t>
  </si>
  <si>
    <t xml:space="preserve">No. Some factions do not have enough seats to be represented in each of 23 Committies </t>
  </si>
  <si>
    <t>In the reporting period was speaking time in plenary sittings allotted on an equitable basis or according to the respective weight of political groups?</t>
  </si>
  <si>
    <t xml:space="preserve">The speaking time for all political groups was allotted equally.  </t>
  </si>
  <si>
    <t xml:space="preserve">There are no real opposition parties in the parliament of Azerbaijan. The 6th Milli Majlis was formed after the election held on 9 February 2020. While the representatives of 11 political parties were "elected" to the unicameral parliament, they were all representatives from pro-governmental political parties. Therefore,  it does not make sense to equitable distribution of speaking time in plenary sittings due to the lack of real debate in parliament. </t>
  </si>
  <si>
    <t>Yes, during political debates, speaking time is allocated on an equitable basis, and opposition MPs have no special privileges when it comes to asking questions to the government. This lack of privilege weakens oversight.</t>
  </si>
  <si>
    <t xml:space="preserve">The way of organizing speaking time in plenary sittings (speeches and statements) is regulated by the Parliament Regulation. During the reporting period, the respective procedure of the Regulation was respected, both, the MPs from the majority and the opposition had the opportunity to intervene with speeches (in a regulated time slot) if they considered it necessary to. For example, according to the data available for 2022, MEPs held 154 speeches on draft legislative acts and 15 statements during plenary sessions of the Parliament. Most speeches were made by the MPs of the faction of the Communist and Socialist Bloc (the opposition), 86 in number, and the PAS MPs (the majority) had the most statements – 11 out of the total number of 15. </t>
  </si>
  <si>
    <t>Speaking time in plenary sittings is allocated between the MPs regardless of affiliation with political groups on an equitable basis.</t>
  </si>
  <si>
    <t>What was the share of bills submitted by the opposition? Please refer to: the number of bills submitted by opposition deputies / number of total bills submitted during the most recent completed legislative period.</t>
  </si>
  <si>
    <t xml:space="preserve">The guideline was not clear about the scale to answer questions like this, therefore "Not Applicable" is selected.
During the most recent completed legislative period (fourth session of the Parliament, September-December 2022) 765 bills were submitted, out of which only 1 was submitted by the opposition (resolution), thus 7,65 percent. 
Source` http://parliament.am/register.php?lang=arm&amp;month=09&amp;year=2022
</t>
  </si>
  <si>
    <t>During the reporting period, 100 % of bills were submitted by the executive government (president's administration) via the ruling party - New Azerbaijan Party.</t>
  </si>
  <si>
    <t xml:space="preserve">There is no opposition in the Parliament
</t>
  </si>
  <si>
    <t>During 2021 - the number of bills submitted by opposition deputies were 41, among them 5 together with the majority.
Number of total bills submitted during the most recent completed legislative period- 319
Share of bills submitted by the opposition is 12.8%
(from the report of Transparency International-Georgia. https://transparency.ge/sites/default/files/parlamentis_sakmianobis_angarishi_-_x.pdf )</t>
  </si>
  <si>
    <t>According to the situation for the year 2022 (two full plenary sessions), deputies in the Parliament registered 298 legislative initiatives, of which the parliamentary majority 219, and the opposition 62 initiatives. Thus, the proportion of legislative initiatives of the opposition from the total of those registered would constitute 28%.</t>
  </si>
  <si>
    <t>According to the search results in the VRU archives (https://itd.rada.gov.ua/billInfo/Bills/SearchAdvanced), there were 618 bills registered by the members of Parliament during the 8th session of the IX convocation (September 2022 – February 2023). 507 bills were submitted by members of the single-party coalition and groups of MPs comprising Sluha Narodu and representatives of other parties and parliamentary factions. The bills introduced solely by the opposition amount to 111 or around 18% of the total number.</t>
  </si>
  <si>
    <t>What was the share of adopted bills/ resolutions submitted by the opposition/ number of total bills/ resolutions adopted, in the most recently completed legislative period?</t>
  </si>
  <si>
    <t>The guideline was not clear about the scale to answer questions like this, therefore "Not Applicable" is selected. During the most recent completed legislative period (fourth session of the Parliament, September-December 2022), 529 bills/resolutions were adopted, none of which was submitted by the opposition, thus 0 percent. The opposition often boycotted the parliamnetary sessions and thers were not present in many of the hearings during the reporting period.
Source` http://parliament.am/register.php?lang=arm&amp;month=09&amp;year=2022</t>
  </si>
  <si>
    <t xml:space="preserve">During the reporting period, bills were submitted by the executive government (president's administration) via the ruling party - New Azerbaijan Party, adopted 100 % by members of Parliament. </t>
  </si>
  <si>
    <t xml:space="preserve">During 2021 number of adopted bills/resolutions submitted by the opposition  - 9
 number of total bills/ resolutions adopted – 349
share of adopted bills/ resolutions submitted by the opposition/ number of total bills/ resolutions adopted – 2.5%
(from the report of Transparency International - Georgia. https://transparency.ge/sites/default/files/parlamentis_sakmianobis_angarishi_-_x.pdf )
</t>
  </si>
  <si>
    <t>The current parliamentary opposition (situation as of 28.02.2022) consists of the „Bloc of Communists and Socialists Faction”, the "Sor" Faction, and one unaffiliated deputy. According to the information placed by the Bloc of Communists and Socialists Faction in the Parliament's newsletter for 2022, of all the legislative acts adopted by the current Parliament, in the period September 2021 - December 2022 (3 full parliamentary sessions), a single one constitutes the initiative of the opposition (however, an MP from the parliamentary majority also participated in its drafting (this law was adopted in December 2022)). At the same time, in 2022, the MPs of the "Bloc of Communists and Socialists" Faction requested 37 hearings of the heads of public authorities, of which the parliamentary majority accepted only one request, that of the Governor of the National Bank of Moldova. Thus, if in 2022 (2 full parliamentary sessions) a total of 381 acts (286 laws and 95 Parliament Decisions) were adopted, then the proportion of adopted acts proposed by the parliamentary opposition would not constitute even a percentage unit.</t>
  </si>
  <si>
    <t>According to the search results in the VRU archives (https://itd.rada.gov.ua/billInfo/Bills/SearchAdvanced), 214 bills submitted by MPs were adopted as laws during the 8th session of the IX convocation (September 2022 – February 2023). 28 of the adopted bills, or 13%, were submitted by the opposition. At the same time, the rest of them were authored by the representatives of the Sluha Narodu party or by a group of MPs, including different parties and factions.</t>
  </si>
  <si>
    <t>Concerning the cohesion of parliamentary groups, what was the number of MPs who changed their group affiliation during the most recently completed legislative period (compared to the total number of deputies)?</t>
  </si>
  <si>
    <t>The guideline was not clear about the scale to answer questions like this, therefore "Not Applicable" is selected. 
1 out of 107 MPs.
Source` https://www.parliamentmonitoring.am/assets/files/report/1645136329.pdf</t>
  </si>
  <si>
    <t>There is no exist cohesion of parliamentary groups in Milli Majlis.</t>
  </si>
  <si>
    <t xml:space="preserve">After 2020 elections the number of MPs who changed their group affiliation is - 36. According to the legislation, the Parliament of Georgia has 150 members, but currently the number of deputies does not exceed 141. The seats of the opposition MPs, whose parties canceled the party lists during the political boycott, will no longer be filled. 
Georgian Dream - According to the results of the 2020 elections, the ruling party entered the parliament with 90 mandates (60 - party list, 30 - majoritarian); Today "Georgian Dream" holds 75 mandates in the parliament. Initially, 6 deputies were removed from  "Georgian Dream" – (after the resignation of former Prime Minister Giorgi Gakharia (February 2021). 6 representatives established "For Georgia" party currently hold the status of non-partisan MPs in the parliament. Later, 9 more MPs grouped in the newly created movement - "People's Power" - maintaining a symbiotic coexistence with "Georgian Dream".
National movement - The largest opposition party - received 36 mandates - with all party lists; Today, the UNM bloc has only 27 mandates in the parliament. Out of nine MPs - 3 MPs left the Parliament of their own free will, 4 MPs hold the status of "unaffiliated", 1 MP - is the chairman of the "Reforms Group". Duties of 1 MP was officially terminated early due to the absenteeism’ 
No one could fill the place left, because the National Movement or other opposition parties, canceled the party list during the boycott; "Georgian Dream" did not agree to restore the lists.
5 mandates received political party -  "European Georgia"; But today there is no one in the parliament on behalf of the party. Four deputies entered the parliament individually, one mandate was canceled -
"Lelo" initially had 4 mandates in the parliament; Two of which have already been cancelled.
"Strategy Aghmashenebeli" received 4 mandates but currently, only two MPs are working on behalf of the party in the parliament
"Girchi" has 4 deputies in the parliament, and "Citizens" entered the parliament with two deputies and still have two now.
Shalva Natelashvili's party received 1 mandate - due to the announced boycott, the mandate was canceled due to absenteeism.
The voters gave 4 mandates to the "Patriot Alliance", although there is no one among the deputies in the Parliament on behalf of this party. All MPs founded their own party - "European Socialists" 
</t>
  </si>
  <si>
    <t>During the reporting period, only one MP left the parliamentary fraction constituted by the members of the party on whose lists they entered the Parliament, obtaining the status of non-affiliated deputy. Thus, in December 2022, Mr. Vartanean left the ranks of the "Bloc of Communists and Socialists" Faction. (Source: https://www.zdg.md/importante/gaik-vartanean-confirma-ca-a-parasit-fractiunea-psrm-declar-ca-voi-activa-in-parlament-ca-deputat-independent/)</t>
  </si>
  <si>
    <t>According to the profiles of the MPs compiled by www.chesno.org, there were not any changes in the group affiliation during the most recently completed legislative period (September 2022 – February 2023) except for the persons who were expelled from their respective parliamentary factions for carrying out illegal or/and anti-Ukrainian activities.</t>
  </si>
  <si>
    <t>Is there a national comprehensive Freedom of Information (FOI) law/ act in place?</t>
  </si>
  <si>
    <t>Yes. The Freedom of Information (FoI) law was adopted in 2003.</t>
  </si>
  <si>
    <t xml:space="preserve">The Law About getting information was adopted in 2005. It is a comprehensive Freedom of Information  Law. </t>
  </si>
  <si>
    <t>The Government of Georgia adopted an Act on requesting and proactively publishing public information in electronic form in 2014. The Government of Georgia adopted an Act on requesting and proactively publishing public information in electronic form in 2014. Other laws regulating free access to information are the law of Georgia on freedom of speech and expression (2004)  code on local self-governence, as well as the law on state secrecy, the law on civil service, where Article 733 establishes a general code of conduct regarding the provision and use of public information.</t>
  </si>
  <si>
    <t>In the Republic of Moldova, access to information is regulated by an organic law. The Access to Information Law, adopted in 2000, establishes as a principle that everyone, under the law, has the right to seek, receive and disclose official information. (Source: https://www.legis.md/cautare/getResults?doc_id=108552&amp;lang=ro#)</t>
  </si>
  <si>
    <t>Yes, there a national comprehensive Freedom of Information (FOI) law</t>
  </si>
  <si>
    <t>Has your country signed and ratified the  Council of Europe Convention on Access to Official Documents (CETS 205, Tromso Convention)?</t>
  </si>
  <si>
    <t xml:space="preserve">Armenia signed Tromso Convention on 24 June 2020, ratified on 04 May 2022, and the said convention entered into force for Armenia on 01 September 2022. </t>
  </si>
  <si>
    <t xml:space="preserve">Azerbaijan still needs to sign and ratify the Council of Europe Convention on Access to Official Documents (CETS 205, Tromso Convention). </t>
  </si>
  <si>
    <t xml:space="preserve">Signed but not ratified
(https://www.coe.int/fr/web/conventions/full-list?module=signatures-by-treaty&amp;treatynum=205)
</t>
  </si>
  <si>
    <t>The Republic of Moldova signed and ratified the Council of Europe Convention on Acces to Official Documents in September 2013. (Source: https://www.legis.md/cautare/getResults?doc_id=10567&amp;lang=ro)</t>
  </si>
  <si>
    <t>Tromso Convention was ratified in 2020.</t>
  </si>
  <si>
    <t>Does civil society and media have access, on request, to official documents held by public authorities? (In compliance with the provisions of Council of Europe Convention on Access to Official Documents, CETS 205, also known as Tromso Convention (2009))</t>
  </si>
  <si>
    <t xml:space="preserve">Yes. The FoI provides mechanisms for requesting and receiving public documents, and there is established practice of seeking public documents through those mechanims  availble both electronically and paper-based. </t>
  </si>
  <si>
    <t xml:space="preserve">On many occasions access to information is limited by the provisions of the states secrets and commercial secrets  laws, particularly when it comes to access to personal data related to public officials. </t>
  </si>
  <si>
    <t>Civil society, media, and other interested stakeholders' access to official documents or general interest information is granted and ensured by the Constitution and Law on Access to Information.  However, the authorities refused to release information about purchases of natural gas stocks, acquired in autumn 2022 from unknown distributors, in unknown quantities, and at an unknown price. The acquisition was made following the decision of the Commission for Exceptional Situations, which operates under the state of emergency, established in the Republic of Moldova on February 24, 2022, with the outbreak of the war in Ukraine. (Source: https://www.zdg.md/stiri/stiri-economice/video-prim-ministra-natalia-gavrilia-despre-aprovizionarea-r-moldova-cu-gaze-naturale-guvernul-incepe-procesul-de-achiziionare-a-gazului-din-surse-alternative/; http://www.infotag.md/populis-ru/294919/)</t>
  </si>
  <si>
    <t>Yes, it does, with the limitations caused by the martial law</t>
  </si>
  <si>
    <t>Do the authorities provide information as requested and in a timely manner?</t>
  </si>
  <si>
    <t>In the reporting period, a negative trend was observed in the practice of access to official documents and rceiveing public information. Even though the legal grounds exist for requesting and receiving information, cases of unjustified refusals and obstructions are frequently recorded․ In this regard, particularly worrisome trends are observed in the  amendments to the Law "On State Secret", which expands the grounds for refusal of internal but sensitive information. In addition, relevant change was made in the "Freedom of Information" Law as a new ground for refusal of information was added, namely, the "office information withe limited distribution" which has a vague definition.   According to the Committee to  Protect Freedom of Expression: "By this amendment, in fact, the whole law was distorted and devalued․ (...) This wording, which gives rise to subjective decisions, also creates wide opportunities for arbitrariness, because any document in state bodies can fall under this provision"(source` CPFE, 1st report, 2023).
Source` https://khosq.am/reports/%d5%b0%d5%a1%d5%b5%d5%a1%d5%bd%d5%bf%d5%a1%d5%b6%d5%b8%d6%82%d5%b4-%d5%ad%d5%b8%d5%bd%d6%84%d5%ab-%d5%a1%d5%a6%d5%a1%d5%bf%d5%b8%d6%82%d5%a9%d5%b5%d5%a1%d5%b6-%d5%be%d5%ab%d5%b3%d5%a1%d5%af%d5%ab-33/</t>
  </si>
  <si>
    <t>During the reporting period, authorities provide non-timely limited information as requested by media and civil society organizations.</t>
  </si>
  <si>
    <t xml:space="preserve">Accorrding to the report prepared by Georgian CSO IDFI -  Access to Public Information in Georgia 2022
(1) Out of 7,582 requests sent to 374 public institutions in 2022, IDFI received answers to only 4,385 (58%);
(2) Out of 7,582 requests sent to public institutions in 2022, IDFI received information within the prescribed 10-day period in 2,640 cases (35%);
(3) In 2022, the non-response rate for each point in IDFI's standard requests amounts to at least 41%. Among them, most agencies (59%) ignored or refused to answer the points related to the disclosure of internal audit reports;
</t>
  </si>
  <si>
    <t>The legislation in force establishes specific deadlines for the presentation of information requested by civil society, media, or other interested parties. In most cases, the authorities respect the legal deadline for the presentation of the information, and in cases where a longer period is required for the provision of the information, they reach a common denominator in this regard together with the information requester. Anyway, if the authorities do not respect the deadline for presenting the requested information, the requesting party is entitled to initiate the administrative litigation procedure. In recent years, the crises faced by the Republic of Moldova have put a significant burden on public authorities, which, due to the significant number of vacancies within them, could generate exceeding the examination limits of requests of any kind from the society, including requests for access to information.</t>
  </si>
  <si>
    <t>In most cases, the governmental bodies provide information in due time, although in some cases, it can be generalized and can lack requested details</t>
  </si>
  <si>
    <t>Are the plenary meetings of the legislature open to the public?</t>
  </si>
  <si>
    <t xml:space="preserve">Under law, the plenary meeitngs are held public. However, as a rule parliamentary hearings are not attended by members of public. Instead of that, under section 2 of artile 165 of the Law on the Rules of Procedure, the parliamentary sessions are broadcast onllne in the official webpage of the parliament, that is why the scale is selected as "Partially".
</t>
  </si>
  <si>
    <t xml:space="preserve">Plenary meetings  are only open to the state and pro-governmental media accredited by parliament. </t>
  </si>
  <si>
    <t xml:space="preserve">Yes, live parliament sessions are available to citizens via Public television and Parliament's web-streaming. </t>
  </si>
  <si>
    <t xml:space="preserve"> Under the Parliament Regulation, the sessions of the Parliament are public, except in cases where, at the request of the President of the Parliament, a Parliamentary Faction or a group of at least 5 MPs, it is decided, with the vote of the majority of the present MPs, that they are closed. Plenary sessions of the Parliament, except closed ones, may be broadcast live on national public radio and television stations following the provisions of the Audiovisual Code of the Republic of Moldova, as well as at the initiative of the Parliament, through a decision adopted by the vote of the majority of the deputies present. In practice, Parliament's meetings are widely disseminated by various means of communication.</t>
  </si>
  <si>
    <t>The plenary meetings are closed to the public due to security concerns and martial law limitations</t>
  </si>
  <si>
    <t>Are the meetings of parliamentary committees open to the public?</t>
  </si>
  <si>
    <t xml:space="preserve">No, as a rule the hearings of the committees are not open to the public, although the section 2 of the article 165 obligates to broadcast the hearings in the webpage of the parliament, that is why the scale is selected as "Partially".
</t>
  </si>
  <si>
    <t xml:space="preserve">Parliamentary committees  meetings  are only open to the state and pro-governmental media accredited by parliament. </t>
  </si>
  <si>
    <t xml:space="preserve">Yes, live committee sessions are available via Parliament's web-streaming. In addition,  citizens could attend the committee hearings in case if they have/obtain a permission (special pass) to enter the Building of the Parliament. </t>
  </si>
  <si>
    <t xml:space="preserve">Under Parliament's Regulation, meetings of standing committees shall be public. Representatives of the media, accredited to the Parliament may be present at the committee's public meetings. Official information about the committee's work is published and posted on the Parliament's website. However, the Committee may decide, at the proposal of one of its members, that its meeting be held in a closed mode in case the public debate of the issues may prejudice the measures for the protection of citizens or national security. In practice, the respective provisions are respected in the majority of cases. Usually, on topics of general importance, the meetings of the standing committees, the hearings, and the public consultations they organize are transmitted online by various means of communication. </t>
  </si>
  <si>
    <t>The meetings of parliamentary committees are closed to the public due to security concerns and martial law limitations</t>
  </si>
  <si>
    <t>Are parliamentary conclusions and/or recommendations to the executive and other state bodies public?</t>
  </si>
  <si>
    <t>The national parliament exercises discretion in deciding whether to publish conclusions of committees or recommendation to the executive, the discretion is exercsed in view of the doctrine of separation of powers and the principle of checks-and-balances, therefore the scale is selected as "Partially".</t>
  </si>
  <si>
    <t>The web-page of Milli Majlis publishes most parliamentary conclusions and recommendations.</t>
  </si>
  <si>
    <t xml:space="preserve"> Those information that is considered to be a state secret or classified is not available for public access and is only discussed in closed meetings/sessions </t>
  </si>
  <si>
    <t xml:space="preserve">In most cases, they are public, being published on the Parliament web page. </t>
  </si>
  <si>
    <t>According to the Code of Conduct the Recommendations of the Parliamentary hearings are adopted by the Decree of the Parliament which is public</t>
  </si>
  <si>
    <t>Are parliamentary records and proceedings available for the public?</t>
  </si>
  <si>
    <t xml:space="preserve">Yes, both the records and the proceedings are made public electronically on the official webpage of the parliament. Besides the media reports on them on regular basis. </t>
  </si>
  <si>
    <t>Transcripts of plenary sessions and proceedings of the Parliament are published on the website of the Milli Majlis. 
Source: https://www.meclis.gov.az/cat-cari.php?cat=84&amp;lang=az</t>
  </si>
  <si>
    <t>Access to government websites, including www.pravo.by, the only official source that publishes legislation, is blocked for certain users based outside of Belarus, thereby restricting access to the legal framework, including for persons in exile</t>
  </si>
  <si>
    <t xml:space="preserve">Proceedings should be published on website. </t>
  </si>
  <si>
    <t>The Secretariat of the Parliament publishes, up to date, on the Parliament's website, information relevant to Parliament's activity, including its permanent Committees, meeting agendas, minutes, action plans, public procurement plans, internal work instructions, as well as various reports relevant.</t>
  </si>
  <si>
    <t>Parliamentary records and proceedings were available for the public except for the cases when the Parliament voted for the contrary. At the same time, live broadcasting was prohibited on September   6, 2022, under the pretext of security concerns till the end of the period of martial law.</t>
  </si>
  <si>
    <t>Is the Parliament able to influence and scrutinise the national budget through all its stages (formulation, approval, execution, evaluation)?</t>
  </si>
  <si>
    <t xml:space="preserve">Parliament participates in all the mentioned stages through its Budget Office.
Source` http://parliament.am/budget_office.php?sel=about&amp;action=functions&amp;lang=arm </t>
  </si>
  <si>
    <t xml:space="preserve">The Parliament in Azerbaijan plays the role of a notary. It is engaged in approving budget documents and other laws submitted by the executive power. The incompetence of the Parliament, the formal nature of their opinions and reports, the dependence on the executive branch of government, the lack of real opposition in Parliament, and the ineffectiveness of their discussions do not allow for significant changes in budget discussions. </t>
  </si>
  <si>
    <t>As per the Georgian Constitution, the government presents a draft budget to parliament, which can only approve or reject it. If parliament fails to approve the draft budget within the first two months of the budget year, this failure can be considered grounds for a vote of no confidence in the government. If the budget is rejected for a second time, the president is required to dissolve parliament and call for snap elections.
Once the budget is approved, parliament exercises control over budget execution primarily through the State Audit Office. The State Audit Office is responsible for auditing the implementation of the budget and ensuring that public funds are spent in accordance with the law. Parliament can also conduct oversight hearings and investigations to ensure that the budget is being implemented effectively and efficiently.</t>
  </si>
  <si>
    <t>Even though the Law on Public Finances and Budgetary-Fiscal Responsibility specifies that the Parliament's role in the budget process is limited to:
- the adoption of legislative acts in the field of public finances;
- the adoption of the law regarding, as the case may be, the amendments to the legislation resulting from the budgetary-fiscal policy;
- the adoption of annual budget laws and laws regarding the modification of budgets;
- examination of the semi-annual report on the execution of the national public budget and its components;
- approving the annual reports on the execution of the state budget, the state social insurance budget, and the mandatory health care insurance funds,
it (Parliament) can also get involved at the stage of Budget drafting, by examining the draft law proposed by the Government and proposing amendments to it, a practice very often used in the Republic of Moldova.</t>
  </si>
  <si>
    <t>The Parliament has the exclusive right to approve the budget and to control it's execution through the mechanism of the Accounting Chamber. Also the MPs have the right to amend the Budget draft submitted by the Cabinet. The Parliament also evaluates the implementation of the Budget by its Decrees and sends the respective recommendations to the Cabinet.</t>
  </si>
  <si>
    <t>What is the deviation between actual aggregate expenditure and budgeted expenditure: Average % of budgeted expenditure, (2021-23)?</t>
  </si>
  <si>
    <t>2021- 4.6 % ;
nine months of 2022-  13.4 % (annual report is not available yet);
2023 - not available.
Thus the average deviation for 2021 and nine months of 2022 is 9 % . 
State budget reports: https://minfin.am/hy/page/petakan_byujei_hashvetvutyun/</t>
  </si>
  <si>
    <t>During the COVID-19 pandemic, the unexpected cost deviation has increased compared to previous periods.  Therefore, the variation between actual aggregate and budgeted expenditures is high: An average of more than 20 % of expenses in the 2021-2023 budgets.</t>
  </si>
  <si>
    <t xml:space="preserve">In 2020: -2,6%
In 2021: -0,3%
Source: https://www.minfin.gov.by/upload/bp/bulletin_cons/2021/2021.pdf
No official information for 2022
In 2023, the deficit planned is 1,4%
</t>
  </si>
  <si>
    <t>During 2021 the deviation between actual aggregate expenditure ( 19.808 b GEL) and budgeted expenditure (19.796 b GEL), average % of budgeted expenditure -was around 0.6 %.(State Audit Report 2021, www.sao.ge)</t>
  </si>
  <si>
    <t>For the requested indicator, available data are data only for 2021, where the deviation between the initially adopted aggregated expenditures and the actual executed constituted 93%. For the year 2022, the report on the execution of the national public budget will be available at the beginning of June 2023. Also, although monthly reports on the execution of the Budget are issued regularly, they do not allow the assessment of the deviation between the approved and realized expenditures. However, to have an overview of compliance with fiscal discipline, as well as the Government's ability to control the total budget and, respectively, to ensure risk management, please kindly find below data for the relevant indicator during 2018-2021. 2018 - 92.1%; 2019 - 92.9%; 2020 - 93%; 2021 - 93%.</t>
  </si>
  <si>
    <t xml:space="preserve">The average deviation for 2021 and 2022 is 70%, with 92% in 2021 and 49% in 2022. </t>
  </si>
  <si>
    <t>Does the government provide multi-year fiscal forecasts of revenue and expenditure aggregates?</t>
  </si>
  <si>
    <t>Such data is available at the following link: https://www.gov.am/files/docs/3502.pdf</t>
  </si>
  <si>
    <t>The “Medium-Term Budget Framework for 2022-2025” document was approved by Ministry of Finance. 
Source: https://maliyye.gov.az/scripts/pdfjs/web/viewer.html?file=/uploads/static-pages/files/61cdd967407d9.pdf</t>
  </si>
  <si>
    <t xml:space="preserve">Stopped in 2022
Previous forecasts:
https://www.minfin.gov.by/upload/bp/bulletin_cons/2021/2021.pdf
</t>
  </si>
  <si>
    <t>Five-year fiscal forecasts ( Ministry of Finance website https://www.mof.ge/images/File/2021-biujeti/30-11-2021/DanarTebi/8.2022%20BD%20Tables%20sen%2011_1_BDD_LEPL.pd</t>
  </si>
  <si>
    <t xml:space="preserve">The Medium Term Budgetary Framework (MTBF) provides estimates of total revenues and expenditures for the budget year and the following two years with a breakdown by individual revenue types. The most recent MTBF document covering the period from 2023 to 2025 has assessed the changes from the 2022 forecasts to the revised forecasts for the main macroeconomic indicators and the consequent impact of revenues and the resultant changes in spending priorities.
</t>
  </si>
  <si>
    <t>The government provides 3-year fiscal forecasts of revenue and expenditure.</t>
  </si>
  <si>
    <t>Does the government provide multi-year fiscal forecasts of potential deficit financing?</t>
  </si>
  <si>
    <t>Same as above.</t>
  </si>
  <si>
    <t>The "Medium-Term Budget Framework for 2022-2025" document shows the funding sources of the budget deficit for the next three years.
Source: https://maliyye.gov.az/scripts/pdfjs/web/viewer.html?file=/uploads/static-pages/files/61cdd967407d9.pdf</t>
  </si>
  <si>
    <t>Source: Ministry of Finance</t>
  </si>
  <si>
    <t xml:space="preserve">The medium-term fiscal forecasts of potential deficit financing are provided in the Medium Term Budgetary Framework, a budgetary document approved annually by the Government.  </t>
  </si>
  <si>
    <t>The government provides 3-year fiscal forecasts of potential deficit financing (in % to GDP)</t>
  </si>
  <si>
    <t>1.3.3.1 Fiscal Information publicly available</t>
  </si>
  <si>
    <t xml:space="preserve">How many of the following elements of fiscal information does the government make available to the public? </t>
  </si>
  <si>
    <t>How many of the following elements of fiscal information does the government make available to the public? 
Budget and budget supporting documents including: macro-economic assumptions, fiscal deficit, deficit financing, debt stock, financial assets, pri</t>
  </si>
  <si>
    <t xml:space="preserve">All of them. 
State budget reports: https://minfin.am/hy/page/petakan_byujei_hashvetvutyun/  </t>
  </si>
  <si>
    <t>The government makes available to the public  following elements of fiscal information, including:
The draft law on the state budget for the next budget year and explanation of the draft law;
Economic and social development concept and forecast indicators for the next budget year of the Republic of Azerbaijan and the next three years;
the main directions of the budget-tax policy;
targeted programs intended to be financed at the expense of the state budget;
Project of revenues and expenses (excluding defence and investment budgets) at the level of paragraphs of functional, economic, and administrative classifications;
Information on state debts and other obligations with state guarantees.Budget and budget-supporting documents, including macroeconomic assumptions, fiscal deficit, deficit financing, and debt stock, are publicly available. 
Source: https://maliyye.gov.az/static-page/periodic-reports</t>
  </si>
  <si>
    <t>no information on macro-economic assumptions, deficit financing, financial assets, debt stock, financial assets, explanations of budget implications of new policy initiatives</t>
  </si>
  <si>
    <t>All of them, MOF</t>
  </si>
  <si>
    <t>All enumerated items are publicly available, being published by the Ministry of Finance on its web page. (Source: https://mf.gov.md/ro/content/catalogul-de-date-deschise-al-mf-pentru-anul-2022)</t>
  </si>
  <si>
    <t>Yes, all the mentioned elements of data are public</t>
  </si>
  <si>
    <t>How many of the following elements of fiscal information does the government make available to the public: In-year budget execution reports?</t>
  </si>
  <si>
    <t>In-year budget execution reports are available for the public 
Source: https://maliyye.gov.az/static/153/dovlet-budcesinin-icrasina-dair-illik-hesabat</t>
  </si>
  <si>
    <t>Ministry of Finances stopped publishing this information in 2022</t>
  </si>
  <si>
    <t xml:space="preserve">Two reports. The State Audit Office prepares a report on budget execution twice a year (1) Annual Report  published after the conclusion of the financial year, in May, and (2) Report on the execution of a state budget, presented to the Government in October. </t>
  </si>
  <si>
    <t>The Ministry of Public Finances on its web page monthly and semestrial reports on the budget execution. (Sorce: https://www.mf.gov.md/ro/trezorerie/rapoarte-privind-executarea-bugetului)</t>
  </si>
  <si>
    <t>Yes, it is public</t>
  </si>
  <si>
    <t>How many of the following elements of fiscal information does the government make available to the public: Year-end financial statements?</t>
  </si>
  <si>
    <t>Year-end financial statements  is available to the public. 
Source: https://maliyye.gov.az/static/153/dovlet-budcesinin-icrasina-dair-illik-hesabat</t>
  </si>
  <si>
    <t>No information on 2022
report of 2020: https://minfin.gov.by/upload/gosdolg/vneshniy/otchet_budget2020.pdf
report of 2021 :
https://minfin.gov.by/upload/gosdolg/vneshniy/otchet_budget2021.pdf</t>
  </si>
  <si>
    <t>Ministry of Finance</t>
  </si>
  <si>
    <t>The Ministry of Public Finances on its web page annual reports on the budget execution. (Sorce: https://www.mf.gov.md/ro/trezorerie/rapoarte-privind-executarea-bugetului)</t>
  </si>
  <si>
    <t>How many of the following elements of fiscal information does the government make available to the public: Resources available to primary service units with national coverage in at least two sectors (such as elementary schools and health care)?</t>
  </si>
  <si>
    <t>Fiscal information is available to primary service units with national coverage in at least two sectors (such as elementary schools and health care). 
Source:  https://maliyye.gov.az/scripts/pdfjs/web/viewer.html?file=/uploads/periodic-reports/2023/1/2.pdf</t>
  </si>
  <si>
    <t>Monthly, the Ministry of Finance publishes data on the execution of the national public budget, at the level of revenues and expenses, including information on the remaining balance, which is presented in aggregate form. At the same time, the data on the executed expenditures are published in a disaggregated manner by functional classes (eg environmental protection; health protection, education; social protection, etc.). This fact makes it possible for interested parties to calculate the remaining balance/available resources for each public service separately: the initial amount of expenditure adopted for the relevant Public Service (the corresponding expenditure item) minus the expenditure performed.)</t>
  </si>
  <si>
    <t>Yes. Information on expenditures on elementary school and on health care is disclosed in the Annual Report on the State Budget of Ukraine</t>
  </si>
  <si>
    <t>Are Gender-related provisions available in public finance and budget legal framework?</t>
  </si>
  <si>
    <t xml:space="preserve">Although the legislation of Armenia does not directly mention the "Gender sensitive budgeting", the legal and strategic framework contains sufficient elements that form a solid legal basis for work in this direction.
Source` https://www.minfin.am/hy/page/genderayin_zgayun_byujetavorman_diagnostik_gnahatum </t>
  </si>
  <si>
    <t xml:space="preserve"> The government doesn't prepare gender-related provisions in public finance and budget legal framework. </t>
  </si>
  <si>
    <t xml:space="preserve">On November 10, 2022 Government of Georgia published public financial management assessment 
According to the document In 2021 completed fiscal year, gender impact analyses were not carried out for any new expenditure policy proposals. 
However, the gender-related provisions are currently available of the government's own new spending proposals, or in its methodologies or guidelines.  https://www.pefa.org/sites/pefa/files/2022-12/GE-Oct22-GRPFM-Public%20with%20PEFA%20Check.pdf </t>
  </si>
  <si>
    <t xml:space="preserve">The budget drafting and planning process is regulated by normative acts (the Law on public finances and budgetary-fiscal responsibility and the methodology set on drafting, approving, and amending the budget) and by the annual circulars on preliminary expenditures limits for the elaboration of the medium-term budgetary framework (MTBF), including sectoral expenditures policies and strategies and on the development of budget proposals/drafts. 
Except for the circular issued by the Ministry of Finance to the central public administration authorities in the context of the medium-term budget planning exercise: 2022-2024 and 2023-2025, none of the above-mentioned documents refer in any way to gender-sensitive budgeting. It should be noted that even if for two consecutive years the ministry's circular requested the authorities to include in the budget proposal gender-sensitive information, such as objectives, goals, and performance indicators, in the process of revising program budgets, then the related circular issued for 2024-2026 MTBF, this specific requirement is already omitted. However, the methodological guidelines issued by the Ministry of Finance and the budget circular of the relevant ministry units, in the context of 2022-2024 and 2023-2025 MTBF development, did not provide sufficient information regarding the impact of budget policies on gender equality and/or guidance on how to achieve them. Thus, budget documentation does not include an overview of government policy priorities in support of improving gender equality, details of budget measures aimed at strengthening gender equality, and an analysis of the impact of budget policies on gender equality. </t>
  </si>
  <si>
    <t>The respective methodological recommendations were issued by order of the Minister of Finance in 2019</t>
  </si>
  <si>
    <t>Are there specific arrangements for coordinating policy decisions on gender-related and gender-budgeting issues?</t>
  </si>
  <si>
    <t>The issue is included in a number of strategic plans/policies․
Source` https://www.minfin.am/hy/page/genderayin_zgayun_byujetavorman_diagnostik_gnahatum</t>
  </si>
  <si>
    <t xml:space="preserve">There is lack of  gender-budgeting policy in Azerbaijan </t>
  </si>
  <si>
    <t>The Parliament of Georgia’s scrutiny of the budget proposal did not
include a review of the gender impacts of service delivery programs
for the last completed year 2021. However, budgetary office of the
Parliament of Georgia in 2019 published the “Gender Analysis of the
2020 State Budget”. A similar document was developed and
published in 2018 – “State Budget in Gender Concept”. 
The Parliamentary Gender Equality Council (GEC) developed draft legislative amendments in 2021. This positive action was with the support of UN Women and the government of Norway and had the aim to institutionalize gender impact assessment in the
legislative processes.
 The dialogue and advocacy regarding this issue in legislative and executive branches are ongoing. Additionally, a number of gender impact assessments of state laws, policies and programs have been conducted with the support of various international organizations and development partners</t>
  </si>
  <si>
    <t>At the governmental level, there is a Governmental Commission for Equality between Women and Men, which is an advisory body, created by the Government in 2006. It operates in line with the established regulations and has the following duties: a) promoting equality between women and men; b) coordinating the activity of central and local public administration authorities concerning equality between women and men; c) developing cooperation between state structures and civil society and international organizations, as well as boosting their partnership with the private sector and the business environment in promoting equality between women and men; d) analysis of national and local plans and programs, capitalization of financial investments towards gender equality.  With its coordination mandate, Commission could play a central role in GRB design and implementation but currently, GRB implementation is not on its agenda. Moreover, due to the political changes, the Commission was inactive for the last four years.  
The Ministry of Labour and Social Protection has established a special policy sub-division including a gender mandate which is responsible for the elaboration and improvement of the normative framework in the field; methodological coordination of the activity of the coordinating group in the field of gender and of the gender units; organizing in partnership with civil society media campaigns, planning studies and research in the field; coordinating the process of drafting national reports, as well as periodic government reports on the degree of implementation of the provisions of the treaties; establishing partnerships with the private sector and the business environment, non-profit organizations to promote and implement the principle of gender equality. Given their broad mandate and with a staff of only five persons they have limited resources to pursue the implementation of GRB although it is not directly included in their mandate. 
Within all ministries and central administrative authorities gender coordinating groups (gender focal points) have been established with competencies for the development, promotion, and monitoring of policies in the area of field of specialized central public administration authority, and which are responsible for advocating and assisting in gender policy formulation and the inner ministerial coordination of gender activities. While these units have expertise in gender equality, their main focus refers to staff-related gender issues rather than policy-related gender analysis. Similar to mentioned institutional structures, neither of these units carries out responsibilities related to the implementation of GRB.
The MoF has gender coordination groups like other ministries which have a general mandate to ensure gender equality within the policies provided by the MoF. At the moment the MoF does not play a specific role in the coordination of gender equality issues but is in charge of coordinating public finances. Even though the design and implementation of GRB could be subsumed under the general mandate of the MoF, GRB has not been a priority of the MoF yet, due to many other reform initiatives. 
However, it should be noted that under the provisions of the new Strategy in the field of public finance management for the years 2023-2030, approved by the Government in February 2023, the Government undertook to address the gender dimension in public finance management, at the stage budget planning, impact assessment, and in audit reports. The traceability of public expenditures regarding ensuring gender equality is less targeted.</t>
  </si>
  <si>
    <t>The respective provisions are defined in the order of the Minister of Finance (2019) and in the Cabinet of Ministers decree (2020)</t>
  </si>
  <si>
    <t>Do budget circulars and statements include performance indicators with a gender perspective?</t>
  </si>
  <si>
    <t>No specific indicators are mentioned.</t>
  </si>
  <si>
    <t>There is no  budget circulars and statements include performance indicators with a gender perspective.</t>
  </si>
  <si>
    <t xml:space="preserve">Gender Responsive Public Financial Management (GRPFM) Assessment Report from November 2022 (https://www.pefa.org/sites/pefa/files/2022-12/GE-Oct22-GRPFM-Public%20with%20PEFA%20Check.pdf) addresses Gender responsive budget circular. According to the document, currently, the Program Budget Methodology does not require line ministries to include sex-disaggregated data on planned outputs and outcomes or to provide information on the impacts of budget policies on gendere quality for new spending proposals. Neither does Basic Data and Directions Document (BDD). However, Program Budget Methodology recommends all spending units to define at least one gender-related performance indicator to measure the program/subprogram, especially when the program/subprogram is gender sensitive. 
In 2022 instructions were provided to the government on how to submit proposals for new spending or potential savings in accordance with government policy priorities.
The Gender Responsive Budget circular (GRB) circular typically includes a requirement for budgetary units to provide justification or planned results for the impacts of proposed new spending initiatives and reductions in expenditures on men and women and/or on gender equality. The GRB circular can also require budgetary units to include sex-disaggregated data for actual or expected results
</t>
  </si>
  <si>
    <t>The budget circulars for the 2022 budget and 2022 – 2024 MTBF, as well as for the 2023 budget and 2023-2025 MTBF included a requirement to gender-sensitive information, objectives, goals, and performance indicators to be included in the budget proposal but did not specify further and provided further guidance for central public authorities. However, in the budget circular issued for 2024-2026 MTBF, this specific requirement has been already omitted.</t>
  </si>
  <si>
    <t>The circular laid the foundation for the inclusion of sex-disaggregated data in budget but the failure to meet the requirements at high level indicates performance indicators are considered partially only.</t>
  </si>
  <si>
    <t>Is fiscal data disaggregated by gender being collected and published?</t>
  </si>
  <si>
    <t>No such data is published, and there is no available data whether it is collected or not.</t>
  </si>
  <si>
    <t xml:space="preserve">There is no available fiscal data disaggregated by gender being collected. </t>
  </si>
  <si>
    <t>At the moment, the information requested and collected by the Ministry of Finance in the context of planning, execution, and reporting on budget execution is not disaggregated by gender criteria.</t>
  </si>
  <si>
    <t>GRB program (Gender Responsive Budgeting - initiative implemented throughout 2013-2020 in Ukraine in bilateral cooperation with and financial support from Sweden, namely Swedish International Development Cooperation Agency (SIDA)) conducted the collection of gender-aggregated fiscal data on the regional and local level from all oblasts of Ukraine. However, it is still not published on the state level. Since there has been a problem with the lack of systematic gender-related statistical data in Ukraine, the GRB program promoted the introduction of the annual publication of Men and Women in Ukraine data collections.
(See at: https://www.niras.com/media/1djlmkqx/summary.pdf; also: https://mof.gov.ua/uk/283-genderno-oriientovane_biudzhetuvannia_na_mistsevomu_rivni )</t>
  </si>
  <si>
    <t>Does budget classification according to the gender perspective exist? If so, is it implemented?</t>
  </si>
  <si>
    <t>No specific classification exists.</t>
  </si>
  <si>
    <t xml:space="preserve">Budget classification according to the gender perspective doesn't exist. </t>
  </si>
  <si>
    <t xml:space="preserve">According to the document- Gender Responsive Public Financial Management (GRPFM) Assessment Report 2022, (https://www.pefa.org/sites/pefa/files/2022-12/GE-Oct22-GRPFM-Public%20with%20PEFA%20Check.pdf) the budget proposal documentation outlines 12 priorities aimed at improving gender equality under the programs of the government included in the sections of the different line ministries. Gender equality priorities are integrated in the 12 policy priorities of the government. Also, budget measures aimed at promoting gender and an assessment of the impacts of budget policies on gender equality is not covered. </t>
  </si>
  <si>
    <t>There is no separate tracking or classification of expenditure and revenue in the chart of accounts based on gender dimension. The current budget and reporting system has not incorporated a gender dimension into the chart of account and does not identify spending related to gender outcomes nor are budget line items or program expenditures mapped ex-post to specific gender outcomes.  (Source: Budget for 2022: https://www.legis.md/cautare/getResults?doc_id=134937&amp;lang=ro#)</t>
  </si>
  <si>
    <t>For the first time, the Ministry of Finance mentioned gender aspects in the Explanatory Note to the Draft of the “Law of Ukraine on the State Budget for 2021”. It encouraged the government ministries to analyze and improve their budget programs considering the gender perspective, to accumulate and distribute spending according to the needs of women and men. As a result, 41 budget programs were improved. But the overall implementation and classification of the budget considering gender perspective does not exist on the national level yet.</t>
  </si>
  <si>
    <t>Do budget execution reports, and annual financial statements including gender statistics?</t>
  </si>
  <si>
    <t>No, the lack of statistics remains one of the main problems in this area. 
Source` https://www.osf.am/wp-content/uploads/2020/02/%D4%BB%D5%B6%D5%BA%D5%A5%D5%9E%D5%BD-%D5%A1%D5%B7%D5%AD%D5%A1%D5%BF%D5%A5%D6%81%D5%B6%D5%A5%D5%AC-%D5%A3%D5%A5%D5%B6%D5%A4%D5%A5%D6%80%D5%A1%D5%B5%D5%AB%D5%B6-%D5%A6%D5%A3%D5%A1%D5%B5%D5%B8%D6%82%D5%B6-%D5%A2%D5%B5%D5%B8%D6%82%D5%BB%D5%A5%D5%BF%D5%A1%D5%BE%D5%B8%D6%80%D5%B8%D6%82%D5%B4%D5%A8-%D5%80%D5%A1%D5%B5%D5%A1%D5%BD%D5%BF%D5%A1%D5%B6%D5%B8%D6%82%D5%B4.pdf</t>
  </si>
  <si>
    <t xml:space="preserve">Does not include gender statistics in the budget execution reports and annual financial statements. </t>
  </si>
  <si>
    <t xml:space="preserve">According to the document- Gender Responsive Public Financial Management (GRPFM) Assessment Report 2022,  The report on State budget execution is prepared annually and published on the website of the MoF. These reports do not include information on gender outcomes or  data on gender related expenditure and/or revenue. 
The National Statistics Office of Georgia publishes an annual report
that includes, inter alia, sex-disaggregated data on budgetary
central government employment. This annual report further
captures sex-disaggregated data relating to specific sectors or areas
of society, such as education, health, employment, poverty, and
crime. Sex-disaggregated data on budgetary central government
employment is also available in reports published annually by the
Civil Service Bureau (CSB).
The current budget and reporting system does not incorporate a
gender dimension into the chart of account and does not identify
spending related to gender outcomes; nor are budget line item or
program expenditure mapped ex-post to specific gender
outcomes.
Several reports produced by the government units, international organizations and CSOs cover gender equality topics. However, most of the reports do not cover gender equality outcomes, gender-related expenditure, the assessment of the implementation of budget policies and their impacts on gender equality in a comprehensive way. Two non-periodic reports have also been produced by the Parliamentary Budget Office: the Gender Analysis of state budget for 2019 and 2020. In 2020 the Secretariat of the SDGs Inter-Agency Council published the Voluntary National Review reporting on the Implementation of the 2030 Agenda on Sustainable Development Goals. These reports are not produced annually and were not developed specifically for 2021, the time period which is covered by this indicator.
</t>
  </si>
  <si>
    <t>The report on the execution of the budget does not have gender-relevant information.</t>
  </si>
  <si>
    <t xml:space="preserve">The amendment adopted by the Ministry of Finance to its Order № 1536, “On the Performance Indicators of the Budget Program,” of December 27, 2010, in Clause 4, states that performance indicators in budget execution reports have to entail gender equality aspects. The inclusion of this into actual practice is yet to be seen. 
It is worth mentioning that the Order of the Ministry of Finance of January 2, 2019, on “Methodological Recommendations on Implementing and Using the Gender-responsive Approach in the Budget Process” proposes the incorporation of gender-equality characteristics into the assessment of budget programs during their planning, execution, and reporting stages.
</t>
  </si>
  <si>
    <t>Does the annual audit of the budget  cover gender-related aspects?</t>
  </si>
  <si>
    <t>Sometimes gender-differentiated data is found in the reports, but they cannot be clear indicators, because they are only grouped data, in which there is no corresponding analysis.
Source` https://www.osf.am/wp-content/uploads/2020/02/%D4%BB%D5%B6%D5%BA%D5%A5%D5%9E%D5%BD-%D5%A1%D5%B7%D5%AD%D5%A1%D5%BF%D5%A5%D6%81%D5%B6%D5%A5%D5%AC-%D5%A3%D5%A5%D5%B6%D5%A4%D5%A5%D6%80%D5%A1%D5%B5%D5%AB%D5%B6-%D5%A6%D5%A3%D5%A1%D5%B5%D5%B8%D6%82%D5%B6-%D5%A2%D5%B5%D5%B8%D6%82%D5%BB%D5%A5%D5%BF%D5%A1%D5%BE%D5%B8%D6%80%D5%B8%D6%82%D5%B4%D5%A8-%D5%80%D5%A1%D5%B5%D5%A1%D5%BD%D5%BF%D5%A1%D5%B6%D5%B8%D6%82%D5%B4.pdf</t>
  </si>
  <si>
    <t>Annual audit of the budget doesn't cover gender-related aspects</t>
  </si>
  <si>
    <t xml:space="preserve">According to the document- Gender Responsive Public Financial Management (GRPFM) Assessment Report 2022,  The legislature’s review of audit report in the last three completed years did not include audit reports that considered the impact of service delivery programs on gender and/or gender equality, however there were three cases of reports that included a gender analysis.
The Auditor General undertook three independent evaluations related to gender equality in the reporting period of 2019-2021. However, these evaluations cover only an insignificant portion of the state budget spending and are not carried out regularly.
</t>
  </si>
  <si>
    <t xml:space="preserve">The government has not set up a mechanism for considering gender dimensions within internal audit reporting/exercises. However, the Court of Accounts includes an assessment of gender impacts in their performance audits. Thus, some audits have been undertaken however the depth of the analysis varies. The methodological manual for the performance audit of the Court of Accounts describes the procedure for performance audit but it does not include guidance on how to conduct a gender assessment nor how to include the gender perspective in the existing performance audits. </t>
  </si>
  <si>
    <t xml:space="preserve">For now, only separate orders of the Ministry of Finance exist that, in general terms, mention the necessity to evaluate the impacts of budget programs from a gender perspective (e.g., MF Order# 223 of 19.05.2020, “On the evaluation of the effectiveness of budget programs of the state budget”; MF Order # 446 of 23.10.2019, “On spending review of state budget expenditures”). 
</t>
  </si>
  <si>
    <t>Is the gender budget statement published?</t>
  </si>
  <si>
    <t>No such statement is published.</t>
  </si>
  <si>
    <t xml:space="preserve">Doesn't prepare gender budget statement by government. </t>
  </si>
  <si>
    <t xml:space="preserve">The budget documentation does not have a gender budget statement and thus has not included an overview of the government’s policy priorities for improving gender equality, a comprehensive list with details of budget measures aimed at strengthening gender equality, and a systematic assessment of the impacts of budget policies on gender equality. </t>
  </si>
  <si>
    <t>The GRB initiative has submitted recommendations for the Ministry of Finance to include a gender-responsive approach to the Budget Code in preparing and approving the Budget Declaration. 
Part of the GRB recommendations are mentioned in Strategies for PFMS Reform in 2017–2020 and 2022–2025. The official integration of a gender-responsive approach to budget legislation is yet to be realized. The recent adoption of the “State Strategy for ensuring equal rights and opportunities for women and men for the period until 2030 and approval of the operational plan for its implementation for 2022-2024” may also be helpful in this matter.</t>
  </si>
  <si>
    <t>Are gender-related performance indicators published?</t>
  </si>
  <si>
    <t>No specific indicators are published.</t>
  </si>
  <si>
    <t xml:space="preserve">Doesn't prepare gender-related performance indicators by the government within budget policy. </t>
  </si>
  <si>
    <t>Several key public policy documents developed by the Government of Georgia include information on gender gaps, as well as gender sensitive objectives and performance indicators.</t>
  </si>
  <si>
    <t xml:space="preserve">Depending on the policy area, some of the medium-term sectoral expenditure strategies or public policy documents include performance indicators disaggregated by gender. For example: share of subsidies granted to women in agriculture from the total of subsidies granted; reducing wage discrepancies between men and women by .. p.p.; increasing the number of women entering STEM professions by .. p.p, increasing the number of women setting up information technology businesses by .. p.p, reducing the number of cases of gender-based violence by .. p.p, or increasing the number of men taking paternity leave to care for their children by .. p.p. </t>
  </si>
  <si>
    <t xml:space="preserve">The first and yet only comprehensive report on gender equality indicators was published with the help of UN Women in 2021 by the State Statistics Service of Ukraine (See at: https://ukrstat.gov.ua/druk/publicat/kat_e/2021/2021_GEIndicators-MonitoringRepor_ENG.pdf). Such reports are helpful while planning and developing budget programs. Till 2021 there has been only general statistical data published on men and women in Ukraine.
</t>
  </si>
  <si>
    <t xml:space="preserve">1.3.4 Democratic control over security and law enforcement institutions  </t>
  </si>
  <si>
    <t>1.3.4.1 Internal control</t>
  </si>
  <si>
    <t>Are there laws and internal regulations prescribing clearly (precisely) the principle of proportionality in applying coercive powers? (i.e. In case of crowd control (also called riot control) regulations should be prescribed clearly as to what tactics are</t>
  </si>
  <si>
    <t>The Law on Police and the derivate regulations provide those standards and principles. In addition Article 78 of the constitution also provides constitutional principle of proportionality.</t>
  </si>
  <si>
    <t>The Law on Police adopted in 1999 as a general rule prescribes the principle of proportionality in use of coercive measures. According to the Article 26 of Law on Police,  use of private force, special means and firearms by the police are defined. Police officer shall be entitled to use private force in respect of any person failing to implement his legal demands only in the following cases: riots and mass public disturbances.</t>
  </si>
  <si>
    <t>The Law on Police, which was adopted in October 2013, prescribes the principle of proportionality in the use of coercive measures. It includes a general provision that prohibits police officers from using lethal force in places where there is a risk of harm to others. The provisions regulating the use of special means are generally in compliance with international standards.
However, it is important to note that amendments are currently being proposed to widen the list of special means that can be used by riot police for crowd control purposes. These amendments are part of a new draft of the Defence Code, which has been submitted to parliament in 2023. It is important for lawmakers to carefully consider the potential impact of these proposed amendments on human rights and ensure that any changes made are in line with international standards and best practices.</t>
  </si>
  <si>
    <t>The law on the application of physical force, special means, and weapons (No 218/2012) and the law on the regime of conventional weapons and ammunition, special means, and military devices owned by the National Army and by foreign military forces oblige the subjects of the law (the personnel, who hold special degrees and status, military ranks and status, from the Intelligence and Security Service, Ministry of Internal Affairs, National Anticorruption Center, the State Protection and Guard Service, the Ministry of Finance, the Customs Service, the State Service of Special Couriers, the National Administration of Penitentiaries, as well as prosecutors and soldiers of National Army to consider the principle of proportionality when decide to use/to apply physical force, special means, or weapons. 
Thus, under the mentioned above laws, the application of physical force, special means, or weapons, as well as the intensity of their application, is determined by the subject of the law/soldiers of the National Army depending on the circumstances of the concrete situation, the type, and degree of danger, as well as the individual characteristics and identity of the person against to which they are to be applied, respecting the principle of proportionality. 
At the same time, the soldiers of the National Army can apply conventional weapons, in the cases strictly regulated by the law, using the minimum force, in compliance with the principles of legality, proportionality, gradualness, limitation of use, and non-surprise, as they are implemented by memorandum or mission order. The soldiers of the National Army apply conventional weapons only after evaluating the circumstances from which an extreme necessity results when the use of only physical force and/or special means is not possible.</t>
  </si>
  <si>
    <t>The respective legislative are envisaged by the Law on the National Police. However, Ministerial regulations do not include details to explain all provisions of the law.</t>
  </si>
  <si>
    <t>Is there a prohibition to use lethal weapons in crowd control?</t>
  </si>
  <si>
    <t>No, the article 32 of Law on Police does not expressly prohibit the use of arms in crowd control, however the same article provides that the use of lethal force must be proportional.</t>
  </si>
  <si>
    <t>Article 27.2 duties of the police officer in respect the application of private force, special means, and firearms indicates that  In the course of implementation of his/her duties in respect of the use of private force, special means, and firearms, the police officer shall be bound as follows: 
- not to use private force, special means, and firearms against women, juveniles, or persons who accompany minors, have obvious signs of disability, including limited health opportunities and other physical and mental disorders, as well as in crowded places with high probabilities of harm to by-passers, except for the cases of assault by means of firearms and armed resistance;
-  to use firearms exclusively for the prevention of an imminent danger. 
- to make an oral warning or precautionary shot prior to using firearms (in case of sudden, i.e., totally unexpected attack, as well as in cases if the attacker uses firearms, motor transportation vehicle, dangerous predatory, wild or other animal, police officers shall be entitled to use firearms without warning).
Source: https://mia.gov.az/en/legislation/1/view/1/</t>
  </si>
  <si>
    <t>Article 29 of the Law on Law enforcement</t>
  </si>
  <si>
    <t>Regarding the use of weapons in mass disturbances and the restoration of public order, the provisions of national legislation are somewhat ambiguous. Thus, the law prohibits the use of weapons during actions to restore public order in the case of mass disorder, except in two cases, namely: (i) to repel a group attack or an armed attack on buildings, rooms, the means of transport of the public authorities and institutions, in order to end the attempt to take control of special means of communication, passive or active defense means, material carriers of information attributed to state secrets or any other important property in ensuring national security and state secrets, as well as for their recovery; and (ii) against persons or groups of persons who try to forcibly enter buildings, rooms or perimeters of institutions, transport units under guard or who devastate or destroy buildings and other assets of public or private interest, putting danger to people's lives and health. At the same time, the law also provides that within the actions to restore public order in the case of mass disturbances, weapons are applied as an extreme measure only in relation to the person who committed an armed attack and who directly endangers the life of the subject of the law or others people.
On the other hand, the law stipulates that in order to avoid causing injuries to third parties, the persons responsible for ensuring the intervention for the restoration of law and order will take measures to provide the subjects of the law with alternative firearms (weapons with plastic or rubber bullets) but without expressly prohibiting the use of lethal bullets. In the history of the independence of the Republic of Moldova, there have been no cases of the use of weapons in the framework of public destabilization management actions.</t>
  </si>
  <si>
    <t>The Law on National Police prohibits the usage of lethal weapons in the places where the third persons can be injured. The Law on National Guards prohibits the usage of lethal weapons in the places where the third persons can be injured except for the situations when the damage caused is lower than the damage prevented.</t>
  </si>
  <si>
    <t>If not, are the exceptions very strictly (precisely, accurately) defined?</t>
  </si>
  <si>
    <t>Yes, the Law on Police provides clearly the exception of use of special measures, including arms, in various situations including in crowd control.</t>
  </si>
  <si>
    <t>The exceptions very strictly (precisely, accurately) defined: except for the cases of assault by means of firearms and armed resistance.</t>
  </si>
  <si>
    <t xml:space="preserve">In October 2021,  First Deputy Interior Minister Gennady Kazakevich authorised to use of lethal weapons on demonstrators (See https://www.bbc.com/news/world-europe-54513568)
</t>
  </si>
  <si>
    <t>N/A</t>
  </si>
  <si>
    <t>The exceptional situations provided by law for the use of firearms to restore public order in the case of mass disorder are: (i) repelling a group attack or an armed attack on buildings, premises,
the means of transport of the public authorities and institutions, to end the attempt to take control of special means of communication, passive or active defense means, material carriers of information attributed to state secrets, or any other important property in ensuring national security and state secrets, as well as for their recovery and (ii) against persons or groups of persons who try to forcefully enter buildings, rooms or perimeters of institutions, transport units under guard or who devastate or destroy buildings and other goods of public or private interest, endangering the life and health of people.</t>
  </si>
  <si>
    <t>The legislation does not contain precise instructions on usage of lethal weapons in crowd control</t>
  </si>
  <si>
    <t>Have there been any instances of violation of the principle of proportionality during crowd control (e.g. during protests and public gatherings) for the past 3 years?</t>
  </si>
  <si>
    <t>Yes, there were many reporrted cases of use of disproportional power against demonstrators and participants of public protest actions in the material period.</t>
  </si>
  <si>
    <t>On March 13, 2023, when the residents of Nabatkend and Orta Mughan villages of Saatli district tried to block the highway to protest the lack of water, police officers used rubber bullets. As a result, one of the rubber bullets hit a 15-year-old boy.
Source: https://www.bbc.com/azeri/articles/c51q93qrkqyo</t>
  </si>
  <si>
    <t xml:space="preserve">The Public Defender’s Office’s (PDO’s) annual reports on 2021,2022, stated that law enforcement officials often used disproportionate force when managing and breaking up rallies and used the administrative code to detain demonstrators.  According to the PDO report the riot police “in many cases did not meet the requirements of necessity and took the form of unjustified interference with freedom of assembly.”
</t>
  </si>
  <si>
    <t>In July 2020, several dozen veterans of the war on the Dniester (the war took place in 1992) protested in front of the Presidency, and the Parliament, against the lack of any response from the national authorities concerning the installation by Tiraspol (Separatist regime) of the 37 posts in the security zone, but also about the non-fulfillment of promises the authorities in what concerns them (socio-economic facilities for veterans).
Angry that the parliamentary majority did not accept the opposition's proposals regarding them, the ex-combatants decided to block the main traffic artery in the center of the capital requesting to enter the Parliament and present their demands from the official tribune.
After the main artery of the capital was occupied for several hours by the veterans of the war on the Dniester, dissatisfied that the authorities do not fulfill their promises, the police intervened in force. Amnesty International Moldova condemned the use of force and the use of tear gas by the police, as well as the detention of protesters during the peaceful protest. According to the organization, applying violence to protesters, and detaining them without any justified and objective reason, was not proportional to the public interest in promoting the right to freedom of assembly.
During 2022, several protests took place, the organization of which was supported by the "Sor" political party, the parliamentary opposition party whose leader - Ilan Şor had the status of accused several crimes, including the one related to "Bank Fraud in 2014". Although a member of the Parliament, for two consecutive legislatures, Şor is outside the country, in an unknown place, unable to be referred to justice. Returning to the subject of the protests, the legality of their organization has been the subject of public discussions, while national authorities have reiterated countless times that they aim to destabilize public order, and the protesters are paid to take to the streets. In March 2023, the President of the Republic of Moldova announced that the respective protests would lead to the destabilization of the constitutional order, including hostage-taking. The security forces have organized a series of searches on suspicious people where they have identified amounts of money that would be supposed that the demonstrations are organized. For these reasons, the authorities began to limit the right of protesters to move to Chisinau, the capital of the country, where they had reserved a place for protests. Their transport on the country's roads was blocked by the police and the regulatory authority in the field of road traffic. Clashes between the police took place in Chisinau, on several consecutive Sundays, when the protesters tried to reach the center of the capital, and the Police formed a cordon to prevent their passage. The use of force in the given case was little publicized, and international human rights organizations did not report it.
According to my personal opinion, most of the protests organized throughout history in the Republic of Moldova have been politically driven, being organized by political parties and forces that want to seize power in the country, and less take into account the major problems of the society. However, regardless of the situation, they must be treated, both by the authorities and by the mass media, and international organizations with maximum impartiality and application of the same standards.</t>
  </si>
  <si>
    <t>There is no data on the respective violations in the recent 3 years</t>
  </si>
  <si>
    <t>1.3.4.1.1 Internal control of abuse of power by security and law enforcement</t>
  </si>
  <si>
    <t>Is there an internal control and enforcement mechanism to deal with abuse of power by security and law enforcement actors (this could be an internal investigative unit and a disciplinary committee; abuse of power is defined by law)?  (Please note that this question refers to investigation of abuses that affect civilians (eg. internal investigation on use of lethal weapons during protests)</t>
  </si>
  <si>
    <t>There are effective mechanims in place for investigation (both in the order of criminal prosecution or disciplinary internal mechanisms) of abuse of power against civilians .</t>
  </si>
  <si>
    <t>Yes, there is a General Inspectorate at the Minsitry of Interrior, but it is less effective - according to the reports prepared by public Defender of Georgia (reports available of PDO website).</t>
  </si>
  <si>
    <t>The Criminal Code of the Republic of Moldova regulates the phenomenon of abuse of power or abuse of office, as well as the excess of power or exceeding of office powers. Thus, the intentional use by a public person of the service situation, if it caused damage in considerable proportions to the rights and interests protected by the law of natural or legal persons, is qualified as an abuse of power or abuse of office. At the same time, the performance by a public person of actions that clearly exceed the limits of the rights and attributions granted by law, if this has caused considerable damage to public interests or the rights and interests protected by the law of natural or legal persons is qualified as an excess of power.
The Prosecutor's Office controls the legality of the application of physical force, special means, and weapons by all subjects of the law, namely: personnel, who hold ranks and special status, ranks and military status, within the Intelligence and Security Service, the Ministry of Internal Affairs, the National Anti-Corruption Center, The State Protection and Guard Service, the Ministry of Finance, the Customs Service, the State Service of Special Couriers, of the National Penitentiary Administration, prosecutors, foreign citizens employed by foreign and international specialized agencies and special services, who arrived in the Republic of Moldova to participate in joint activities provided for by the international treaties to which the Republic of Moldova is a party or for the purpose ensuring the protection and guarding of state dignitaries and who have been notified under the legislation in force, having the temporary right of porter aroma. The Police carry out control of the legality of the application of physical force, special means, and firearms by the employees of the Inspectorate for Environmental Protection, of the State Service Special Couriers, and of the specialized services within the central public authorities, created for the purpose of transporting material carriers of information assigned to state secret, financial means and valuables. The procedure for verifying the legality of the application of physical force, special means, and weapons is started by the Prosecutor's office or the Police based on the notification made by the alleged victim or by its legal representatives, or based on the report submitted by the subject of the law, as well as ex officio.</t>
  </si>
  <si>
    <t>Is there an internal control and enforcement mechanism to deal with abuse of power by security and law enforcement actors within the police?</t>
  </si>
  <si>
    <t>Abuse of power is defined by Criminal Code and investigated by Prosecutor's Office. Additionally, the Ministry of Internal Affairs has a Internal Security  Department.  A structural unit in charge of intra-departmental control over activities of the MIA units including study and supervision over internal security issues at the MIA bodies and units, prevention of engaging in activities incompatible with the service and other negative facts, identification of officials who create conditions for corruption and tolerate corruption offences and providing appropriate measures against such employees.   
Source: https://mia.gov.az/en/menu/30035//
Public Council under the Ministry of Internal Affairs was established with representatives of pro-governmental NGOs (GONGOs) on 07 June 2020. See: Source://ictimaishura.az/mia/details/az/4252</t>
  </si>
  <si>
    <t xml:space="preserve">Yes, there is a General Inspectorate at the Minsitry of Interrior, but it is less effective - according to the reports prepared by public Defender of Georgia (reports available of PDO website). The investigative functions of general Inspectorate  are limited, as the primary agency responsible to investigate cases of abuse of power ( defined by Criminal Code) is the Genberal Prosecutor Office.  </t>
  </si>
  <si>
    <t>The Police carry out control of the legality of the application of physical force, special means, and weapons by the employees of the Inspectorate for Environmental Protection, of the State Service Special Couriers, and of the specialized services within the central public authorities, created for the purpose of transporting material carriers of information assigned to state secret, financial means and valuables. The procedure for verifying the legality of the application of physical force, special means, and weapons is started by the Police based on the notification made by the alleged victim or by its legal representatives, or based on the report submitted by the subject of the law, as well as ex officio.</t>
  </si>
  <si>
    <t>The internal classified documents guide a respective internal mechanism. There is also a respective unit within the structure of the Ministry of Interior.</t>
  </si>
  <si>
    <t>Is there an internal control and enforcement mechanism to deal with abuse of power by security and law enforcement actors within the armed forces?</t>
  </si>
  <si>
    <t>There is no an internal control and enforcement mechanism to deal with abuse of power by army.</t>
  </si>
  <si>
    <t>Yes, military police and general inspectorate are internal control mechanisms for the army, but they are responsible to report to the General Prosecutor's office</t>
  </si>
  <si>
    <t>Exceeding by the soldiers of the National Army the attributions regarding the application of physical force, special means, and conventional weapons attracts, as the case may be, disciplinary, civil, contraventional, or criminal liability.
The commanders (chiefs) of the National Army soldiers bear disciplinary, civil, or criminal liability, as the case may be if they knew, know, or should have known about the cases of illegal application of physical force, special means, or conventional weapons by subordinates, but they did not take measures to prevent, suppress or denounce the respective cases.
The soldier who applied the physical force, the special means, or the conventional weapon is obliged to immediately announce this situation hierarchically. If, as a result of the application of physical force, special means, or conventional weapons, the death or injury of a person occurred, the commander (head) of the military objective where the incident occurred is obliged to immediately notify the prosecutor's office.</t>
  </si>
  <si>
    <t>The Army has the Department of the Law Enforcement Service in the structure of MoD</t>
  </si>
  <si>
    <t>Is there an internal control and enforcement mechanism to deal with abuse of power by security and law enforcement actors within the security and intelligence services?</t>
  </si>
  <si>
    <t xml:space="preserve">The answer is marked "partially" as democratic oversight over intelligence bodies and related mechanims is ineffective. </t>
  </si>
  <si>
    <t>There is no an internal control and enforcement mechanism to deal with abuse of power by security and intelligence service</t>
  </si>
  <si>
    <t>Yes, General Inspectorate (GI) at the State Security Service (SS), but investigation of  abuse of power is supervised by  General prosecutor's Office</t>
  </si>
  <si>
    <t>The control over the activity of the Intelligence and Security Service is exercised by the Parliament, the Prosecutor's Office, and the courts, within the limits of their competence. The supervision of compliance with the legislation of the Republic of Moldova by the Service is exercised by the General Prosecutor's Office.
The activity of the persons who provided or are providing, in the established manner, support to the Service is under the supervision of the Prosecutor General or a prosecutor specially empowered by order of the Prosecutor General.
Information regarding the organization, tactics, methods and means of carrying out the Service's activity are not the subject of the prosecutor's supervision.</t>
  </si>
  <si>
    <t>There is a respective mechanism and unit within the structure of the Security Service of Ukraine.</t>
  </si>
  <si>
    <t>1.3.4.1.2 Security and law enforcement forces internal confidential complaints mechanism</t>
  </si>
  <si>
    <t>Is there an internal confidential complaints mechanism against illegal and discriminatory actions and orders within security and law enforcement forces (focal point for reporting abuses and cases of discrimination, distinct hierarchical superior)?  (This question checks if somebody (a victim from within the forces) is able to complain about his/her case (eg. gender discrimination, sexual harassment).This question checks if somebody (a victim from within the forces) is able to complain about his/her case (eg. gender discrimination, sexual harassment, hazing).</t>
  </si>
  <si>
    <t xml:space="preserve">There are reported cases and some individual cases were internal mechanisms proved effective, especially those concerning religious rights of members of police or armed force, however, the system of reporting as a whole, especially on issues of gender based discrimination and discriminaton on the account of sexual orientation is still far from being effective and efficient. </t>
  </si>
  <si>
    <t>In addition to the classic complaint procedures against the abusive actions of the public authorities, in most of them, including law enforcement agencies, such services are established as the „green line” or the „hotline” where people who consider that their rights and freedoms have been violated by the respective authority or other they can address. Appeals are registered and examined in accordance with the legislation in force: the Administrative Code, the Law on the Protection of personal data, etc. Depending on the nature of the alleged violation, persons who consider themselves injured can contact the National Anticorruption Center - in cases of corruption or the General Prosecutor's Office, the Council for Equality, the Higher Hierarchical Body.</t>
  </si>
  <si>
    <t>1.3.4.1.2 Internal confidential complaints mechanism</t>
  </si>
  <si>
    <t>Is there an internal confidential complaints mechanism against illegal and discriminatory actions and orders within security and law enforcement forces within the police?</t>
  </si>
  <si>
    <t>The Ministry of Internal Affairs has a Internal İnvestigation Department. A structural unit that carries out monitoring of lawfulness and observance of human and civil rights and freedoms by law enforcement officers in the course of execution of their duties, as well as the internal investigation of applications, complaints and reports regarding illegal acts of the MIA officers. 
Additionally, Ministry of İnternal Affairs of Azerbaijan Republic has appeals board.
Source: https://mia.gov.az/en/menu/30035//</t>
  </si>
  <si>
    <t>There is the Inspection General unit at the Minsitry of Internal Affairs which represents the confidential complaint mechanism, through hot line anyone, including the staff could complaint about illegal actions against illegal and discriminatory actions and orders within security and law enforcement forces</t>
  </si>
  <si>
    <t xml:space="preserve">Under the Law on Police, persons are entitled to challenge the actions of the Police, in accordance with the procedures established by the legislation, at the General Police Inspectorate, at the Ministry of Internal Affairs, at another body empowered with powers of control over the activity of the Police and in the court.  At the same time, there are „hotline” and „greenline” services, where people can address reports about abuses from police officers, both within police offices and within other specialized authorities.  </t>
  </si>
  <si>
    <t>There is a mechanism for reporting abuses, including contacts of the Department of Internal Security</t>
  </si>
  <si>
    <t>Is there an internal confidential complaints mechanism against illegal and discriminatory actions and orders within security and law enforcement forces within the armed forces?</t>
  </si>
  <si>
    <t xml:space="preserve">There is no  confidential complaints mechanism against illegal and discriminatory actions and orders within security and law enforcement forces within the armed forces. </t>
  </si>
  <si>
    <t>The defence minister’s decree of 2018 has made it mandatory to complete an e-course on “Sexual harassments at workplace” which the ministry believes will facilitate awareness raising on sexual harassment and discrimination and help prevent the cases of these. In addition, specific steps have been taken to institutionalize the prevention and elimination of discrimination and violence. Amendments have been made to the disciplinary charter of military personnel by adding special articles. Cases of sexual harassment and gender-based discrimination can be taken up to the ministry’s General Inspectorate through the involvement of gender advisers and gender equality monitoring team members. Such cases can also be reported on a hotline which is accessible at all times and operates on the basis of anonymity.</t>
  </si>
  <si>
    <t xml:space="preserve">To identify, analyze, and evaluate risks and vulnerabilities at all levels of management in the military structure, to increase the transparency of the Ministry of Defense's activity, the Military Inspectorate has installed a specialized anti-corruption line to which all soldiers and Army officials, their family members, as well as other categories of citizens, assuring them of the confidentiality of their data and the communicated information, can call. The Military Inspectorate of the Ministry of Defense is an administrative authority subordinated to the Ministry of Defense, responsible for ensuring the implementation of state policy in the fields of competence, in the manner established and within the limits provided by the normative framework, by supervising and controlling the activity of the organizational structures within the sphere of competence of the Ministry of Defence, the investigation of specific problems, as well as the implementation of policies to prevent manifestations of corruption and conflicts of interest. The Military Inspectorate operates according to the provisions and indications of the Minister of Defense, the annual and monthly plans, approved by the Minister of Defense. The basic activity consists in inspecting the institutions of the Ministry of Defense and the General Staff, the large units, and military units of the National Army through controls: complex, planned, unexpected, and repeated. </t>
  </si>
  <si>
    <t>There are few respective mechanisms mentioned on the MoD web-site</t>
  </si>
  <si>
    <t>Is there an internal confidential complaints mechanism against illegal and discriminatory actions and orders within security and law enforcement forces within the security and intelligence services?</t>
  </si>
  <si>
    <t>The State Security Service  of Azerbaijan Republic has appeals board.  In connection with the implementation of part 1 of the Decree of the President of the Republic of Azerbaijan dated 03.02.2016 No. 762 “On the establishment of Appeal Councils in the central and local executive authorities of the Republic of Azerbaijan”, for the purpose of considering repeated complaints of individuals and legal entities engaged in entrepreneurial activity against decisions, actions and inaction of the State Security Service of the Republic of Azerbaijan and its structural (local) bodies (except for complaints related to corruption offenses) in February 2016, the Appeals Council of the State Security Service was created, consisting of the deputy head (chairman) of the State Security Service and heads of the relevant structural divisions of the central office of the Service. Also, a Secretariat was formed to organize the current activities of the relevant Council.
Source: https://www.dtx.gov.az/en/appeals-board.html</t>
  </si>
  <si>
    <t>the SSG annual report  states that the institution makes efforts to defend principles of antidiscrimination, equality and provides equal opportunity for all its employees.</t>
  </si>
  <si>
    <t>As in the case of other law enforcement authorities, the Information and Security Service has established specialized telephone services, which people can contact confidentially to report cases of corruption, abuse, or other alleged violations of the law.</t>
  </si>
  <si>
    <t>There is a respective mechanism and unit within the structure of the Security Service of Ukraine. There is also a unit of own security in the structure of the Intelligence Service</t>
  </si>
  <si>
    <t>Is there a law and/or regulations in place prohibiting women from studying and/or serving in the law enforcement, security, and defense sectors?</t>
  </si>
  <si>
    <t>Such prohibition is not envisaged by any law.</t>
  </si>
  <si>
    <t>The is no  law and/or regulations in place prohibiting women from studying and/or serving in the law enforcement, security, and defense sectors.  Women are serving  in the law enforcement, security, and defense sectors and studying in their schools.  The number of women working in internal affairs bodies in the country covers about 3.5%.</t>
  </si>
  <si>
    <t>The legislation in force provides for the equality of all citizens of the Republic of Moldova to be trained for enlistment in military service or the public order forces. However, due to considerations related to the existence of gender stereotypes, females in the military and law enforcement are represented. Thus, regarding the presence of women in the defense and national security system, statistical data report the following share: - Women enrolled in the Military Academy of the Armed Forces "Alexandru cel Bun" constitute 23%; - Women in the field of internal affairs (police, border police, emergencies) represent 22.3%; -Female soldiers in the Armed Forces constitute only 20%; -The mandatory quota for the participation of female soldiers of the National Army in international missions under the auspices of the UN is 20%.</t>
  </si>
  <si>
    <t>There are no legal prohibitions</t>
  </si>
  <si>
    <t>Are there internal regulations, prohibiting full female integration into all aspects of these sectors, such as street patrolling in policing, and similar?</t>
  </si>
  <si>
    <t xml:space="preserve">There is no internal regulations, prohibiting full female integration into all aspects of these sectors, such as street patrolling in policing, and similar. </t>
  </si>
  <si>
    <t>Current legislation does not establish the gender-based differential treatment of military or law enforcement personnel. However, the share of women's representation in these sectors is largely influenced by gender stereotypes, still persistent in Moldovan society. Thus, we still cannot speak of an equitable representation of women and men in the security, defense, and public order sector.</t>
  </si>
  <si>
    <t>There are no prohibitions</t>
  </si>
  <si>
    <t>Are there internal rules and /or policies regarding non-discrimination and persecution in each of these sectors?</t>
  </si>
  <si>
    <t>There are relevant policies mainly in the context of general policies and strategies on the inclusion of women, that is why the index is "partially".</t>
  </si>
  <si>
    <t>There is no special internal rules and /or policies regarding non-discrimination and persecution in law enforcement, defence and special services sectors.</t>
  </si>
  <si>
    <t>Code of Ethics</t>
  </si>
  <si>
    <t>In 2018, the Government approved the first National Program for the implementation of Resolution 1325 of the UN Security Council on Women, Peace and Security for the years 2018-2021 and the Action Plan regarding its implementation. During its implementation, certain positive dynamics were attested, but at the same time, some issues regarding the women, peace, and security agenda were highlighted too.  According to the evaluation report, among the positive results, we can mention: the creation of women's associations within law enforcement institutions, the intensification of cooperation between the security and defense and civil society, supporting the implementation of activities from external sources, expanding the women, peace, and security agenda at the local level, strengthening the capacities of gender units within national institutions and authorities, increasing the level of awareness of the phenomenon of harassment, through media and awareness-raising actions, etc. On the other hand, there were also deficiencies in reducing stereotypes related to the role of women in the security sector, both at the institutional and national level, skepticism regarding the issue of gender equality, and, occasionally, the need to argue the importance and relevance of the issue respectively, the insufficient levers regarding the implementation of institutional mechanisms in the field of gender equality, insufficient knowledge of civil servants from different sectors on the level of gender equality, the assignment of responsibilities only to some ministries, respectively to some subdivisions (exaggerated delegation), exceeding to a large extent the competences and their level. At the moment, the national authorities are in the process of finalizing and approving a new Program for the implementation of Resolution 1325. The project of the new National Program for the years 2023-2027 aims to ensure the sustainability of the results obtained within the previous policy documents, in the respective field, adjusting and correlating the new needs, challenges, and priorities to the regional and international security context, ensuring a uniform synergy between the central and local public administration in joint efforts to ensure peace and security, reducing systemic vulnerabilities and inequity, strengthening intervention actions by strengthening the capacities of national authorities and institutions, as well as key actors in the field, training new humanitarian response skills, social and economic cohesion, in safe conditions and an inclusive environment, favoring and speeding up quality services to the population from the perspective of human safety and security.</t>
  </si>
  <si>
    <t>There is a number of rules and policies outlined by the legislation, governmental and ministerial decisions https://eu-ua.kmu.gov.ua/sites/default/files/inline/files/dodatok_3.pdf</t>
  </si>
  <si>
    <t>1.3.4.2 Parliamentary oversight</t>
  </si>
  <si>
    <t>Does Parliament have the right to initiate investigations and organise hearings on functioning or/and abuses by security and law enforcement forces?</t>
  </si>
  <si>
    <t>Done through the Inquiry Committee, as envisaged by the Chapter 7 of the Law on the Rules of Procedure of the National Assembly.</t>
  </si>
  <si>
    <t xml:space="preserve">This Law on Budget system of Azerbaijan Republic defines the main principles of budget formation and inter-budgetary relations, budget constitution, approval, execution and supervision of their formation, application of legal and economic bases, establishment and operation of extra-budgetary funds and rules of their utilization. According to the Article 21 (Supervision over State Budget execution), the Milli Mejlis of Azerbaijan Republic and the Chamber of Accounts supervise the execution of the State Budget and relevant executive authority conducts a control within its competence of State Budget execution.  But, Neither the Milli Majlis nor the Chamber of Accounts has ever commented on the implementation of the law enforcement, defence and special services  budgets. </t>
  </si>
  <si>
    <t xml:space="preserve">.
Rules of Procedures increased the role of opposition in decision making  about creation of investigation commission. In 2019 different factions put forwards Initiatives on the establishment of temporary investigation commissions on violation of Georgian legislation by relevant state bodies and public officials. In  2020 no investigative commissions was  created, but in February 2021 a Temporary Commission of Inquiry of the Parliament of Georgia was established on the 31 October 2020 Parliamentary Elections
</t>
  </si>
  <si>
    <t>Under the auspices of parliamentary control, carried out mainly through the Permanent Commission for National Security, Defense, and Public Order, it has the right to initiate investigations and organize hearings on the functioning and/or abuses committed in the system of defense and public order authorities.</t>
  </si>
  <si>
    <t>According to the Article 89 of the Constitution of Ukraine and the Articles 85-87 of the Regulations of the Verkhovna Rada of Ukraine, the Parliament has rights to establish temporal special investigation commission, but their conclusions and proposals are not decisive for institutions, which carry out criminal proceedings. The Parliament and its committees can organize hearings. National police, Security Service of Ukraine or Armed Forces are not accountable to the Parliament.</t>
  </si>
  <si>
    <t>Have parliamentary committees the power to oversee the activities of every ministry and executive agency? (i.e., the armed forces, the police, intelligence service etc. - no agency should be exonerated from parliamentary oversight).</t>
  </si>
  <si>
    <t xml:space="preserve">According to the Law on Rules of Procedure, parliamentary oversight applies to all bodies and branches of the Executive. The law  defines no bodies exonerated from scrutiny. </t>
  </si>
  <si>
    <t xml:space="preserve">According to the Law on Parliament Committees (Article 9. Committee on Defense, Security and Combating Corruption), the Committee on Defense, Security, and Combating Corruption is the leading committee on draft laws and resolutions in defense and national security and the fight against corruption.Committee on Defense, Security and Combating Corruption prepares draft laws on the state of emergency, martial law, defense, mobilization, military service, military service, the status of service members and other issues, basics of state security, methods and means of its provision, state border regime, anti-corruption gives an opinion on the submitted draft laws. But neither the Milli Majlis's relevant Committee on  Defence, Security and Counter-Corruption  nor the Chamber of Accounts has ever commented on the implementation budget of armed forces, the police, intelligence service. </t>
  </si>
  <si>
    <t>The law grants the widest authority in exercising parliamentary control over the security sector to the Defence and Security Committee. Incidentally, the committee does not have the authority to conduct independent investigative activities, but it is authorized to approach parliament with the request to set up such a commission</t>
  </si>
  <si>
    <t>Yes. The Parliament exercises control over the activity of the state security bodies through parliamentary hearings and investigations, hearings of the reports of the heads of the state security bodies in public or closed meetings, as well as through the participation of the President of the Parliament Committee for National Security or the Vice-President of this committee in the works of the Intelligence Service College and Security of the Republic of Moldova. (Source: art 25 of Law no. 619/1995 on the state security bodies - https://www.legis.md/cautare/getResults?doc_id=109417&amp;lang=ro#</t>
  </si>
  <si>
    <t>According to the Article 6 of the Law on National Security the respective committee of the Parliament has the right of control the bodies of the security and defence sector</t>
  </si>
  <si>
    <t>Has Parliament a legal right/obligation to approve national participation in international missions abroad?</t>
  </si>
  <si>
    <t xml:space="preserve">No, unless such approval  is done in the context of ratificaiton of international multi or bialateral agreement in which case the ratification would amount to approval of international mission abroad. </t>
  </si>
  <si>
    <t xml:space="preserve">Only president have such right to approve national participation in international missions abroad. </t>
  </si>
  <si>
    <t>In accordance with Law no. 219/2015 regarding the participation of the Republic of Moldova in international missions and operations, the decision regarding the participation of contingents of the national defense system forces with weapons, ammunition, equipment, and equipment in international operations is adopted by the decision of the Parliament, at the proposal of the Government.</t>
  </si>
  <si>
    <t>Article 2 of the Law on the Participation of Ukraine in the International Peace-keeping and Security Operations stipulates that the respective decisions are taken by the Security and Defense Council of Ukraine, enforced by the decision of the President and approved by the Parliament</t>
  </si>
  <si>
    <t>Has Parliament a legal right/ obligation to approve the deployment of foreign troops on national soil?</t>
  </si>
  <si>
    <t xml:space="preserve">No, unless such approval is done in the context of ratification of bialateral or multilaterial treat constituting, inter alia, of deploymnet of troops. To the contrary, if troops are deployed in the context of rafified treaty, no approval of parliament is needed and the question is further decided by the Executive. </t>
  </si>
  <si>
    <t xml:space="preserve">Only president have such right to approve to approve the deployment of foreign troops on national soil. </t>
  </si>
  <si>
    <t xml:space="preserve">Besides those international treaties that envisage ratification, it shall also be mandatory to ratify international treaties that provide for Georgia’s accession to an international organisation or interstate union; are of a military nature; concern the territorial integrity of the State or changes to the state border; concern loans issued or taken by the State; require changes to domestic legislation or the adoption of laws that are necessary to fulfil international obligations. 
there are exceptions for agreements on travel and visit of military to Georgia from NATO member partner countries  - no formal approval is needed.  This exceptions serve to save time and do not delay visits of NATO militaries
</t>
  </si>
  <si>
    <t>According to Article 11, paragraph 1, of the Constitution of the Republic of Moldova, the Republic of Moldova is a neutral state, this status has a permanent character, also the deployment of military troops of other states on its territory is not allowed.</t>
  </si>
  <si>
    <t>The presence of the foreign troops at national soil is regulated by the Law on the Order of Permitting and Conditions of Staying of the Foreign Troops on the Territory of Ukraine. it envisages that the troops can be placed according to the legislation and International Treaties ratified by the Parliament. Articles 7-9 of the Law stipulate that permission to place the troops can be given upon the decision of the Security and Defence Council enforced by the President of Ukraine and approved by the Parliament of Ukraine. The Parliament can also denounce international treaties, which can lead to the early withdrawal of the foreign troops.</t>
  </si>
  <si>
    <t>Have the competent parliamentary committee members the legal right to visit troops/military premises and the offices of defense/ security sector agencies?</t>
  </si>
  <si>
    <t>No such rights are envisaged by the Law on Rules of Procedure of the National Assembly.</t>
  </si>
  <si>
    <t xml:space="preserve">İt is not including rights and  competent parliamentary committee members and deputy of parliament to visit troops, military premises and the offices of security sector agencies.
</t>
  </si>
  <si>
    <t>Georgian MPs visit military premises, attend military exercises, and visit the offices of defence and security sector agencies. Information about these visits is accessible through annual committee reports or media coverage.</t>
  </si>
  <si>
    <t>The Security, Defense, and Public Order Committee, under the exercise of parliamentary control over the security and defense sector, is entitled to make working visits to the Ministry of Defense to familiarize itself with the situation regarding the armed forces.</t>
  </si>
  <si>
    <t>The Article 17 of the Law on Status of a People's Deputy provides the members of the Parliament with the right to visit any institutions and premises notwithstanding their status and level of secrecy</t>
  </si>
  <si>
    <t>İt is not including rights and competent parliamentary committee members and deputy of parliament to visit troops, military premises and the offices of security sector agencies.</t>
  </si>
  <si>
    <t>Article 17 of the Law on Status of a People's Deputy provides the members of the Parliament with the right to visit any institutions and premises notwithstanding their status and level of secrecy</t>
  </si>
  <si>
    <t>Have members of parliament (with security clearance) the legal right to request secret information necessary to perform their oversight function?</t>
  </si>
  <si>
    <t xml:space="preserve">The Law on the Rules of Procedure envisages the right of MPs to get acquanted with secret informaton received by the request of the Inquiry Committee or other standing committees. </t>
  </si>
  <si>
    <t>According to the article 39 (Rights of the Committee), the Committee has the right to request documents and materials necessary for the preparation of draft laws and decisions from central and local executive and judicial authorities, local self-government bodies, state and non-state enterprises, departments and organizations, and to invite their representatives (experts) to committee meetings.  The documents and materials required by the Committee for the preparation of draft laws and decisions shall be sent to the Committee by the central and local executive and judicial authorities, local self-government bodies, state and non-state enterprises, departments and organizations within 10 days. If these documents and materials contain state, commercial secrets or other confidential information protected by law, they shall not be sent and a reasoned written response shall be given to the Chairman of the Milli Majlis.</t>
  </si>
  <si>
    <t xml:space="preserve">MPs who have security clearance are eligible to become members of the Group of Trust (with max number of MPs  - 5), which operates under the auspices of the Committee on Defence and Security.
</t>
  </si>
  <si>
    <t xml:space="preserve">Following the Law on the status of the deputy in the Parliament, any official person is obliged, upon the request of the MPs, to provide him with the necessary information without additional agreements and permissions. If the information is a state secret, the deputy will be informed in accordance with the Parliament's Regulations. Under the Parliament's Regulation, within the Committee for National Security, Defense, and Public Order, a subcommittee is active for the exercise of parliamentary control over the activity of the Intelligence and Security Service (S.I.S.).
This subcommittee supervises the S.I.S.'s compliance with legality, fundamental human rights and freedoms, and the democratic order in the state, and ensures that the political engagement of the S.I.S. is not admitted. The members of the subcommittee have access to secret information, signing, in each separate case, a commitment to keep the confidentiality of information that constitutes a state secret, bearing responsibility under the legislation. The members of the subcommittee may request, with the consent of its head, secret information and information regarding the current activity of the S.I.S., except for information regarding the operational activity of the service or the identity of persons who work undercover, which are part of the scripted staff or have specific missions that require the non-disclosure of their identity. </t>
  </si>
  <si>
    <t>Article 19 of the Law on Status of the People's Deputy provides the members of the Parliament with such access to classified information</t>
  </si>
  <si>
    <t>Does the law define the meaning of “secret” and/ or “classified” information?</t>
  </si>
  <si>
    <t>The Law on State and Official Secret. The law was amanded in March, 2023, which is after the reporting period, and the title of current law reads as "Law on State Secret".</t>
  </si>
  <si>
    <t>The Law on State  Secrets and the Law on Commercial secrets</t>
  </si>
  <si>
    <t> Article 14 of The Law on State Secrets</t>
  </si>
  <si>
    <t>Tere is the Law of Georgia on State Secrets</t>
  </si>
  <si>
    <t>In the Republic of Moldova, there is a special law dedicated to state secrets, which establishes the legal framework for the protection of state secrets to ensure the interests and/or security of the Republic of Moldova. The protection of state secrets is achieved through the organization of the national system for the protection of state secrets. In the field of the protection of state secrets, the Parliament has the following attributions: (i) regulates from a legislative point of view relations in the field of state secrets; (ii) establishes the attributions of the persons with responsible positions within the Parliament Secretariat regarding ensuring the protection of state secrets in the Parliament; (iii) exercises parliamentary control over the execution of the legislation on state secrets.</t>
  </si>
  <si>
    <t xml:space="preserve">Article 1 of the Law on State Secret defines state secret. </t>
  </si>
  <si>
    <t>Does the law clearly establish what categories of information can be classified and by which authorities, codify vetting procedure and establish sanctions for unauthorised disclosure?</t>
  </si>
  <si>
    <t xml:space="preserve">The Law on State and Official Secret. </t>
  </si>
  <si>
    <t>Article 5 of the Law of the Republic of Azerbaijan on State Secrets defines the list of information that constitutes a State secret.
Source: https://e-qanun.az/framework/5526</t>
  </si>
  <si>
    <t>Both the Law on State Secrets, as well as the Government Decision on the nomenclature of information attributed to State Secret, expressly establish the categories of information that fall under the criterion of secrecy. For each category of such information or data, the normative acts establish which are the authorities of the central and local public administration, and other legal entities under public and private law, empowered to dispose of a certain type of secret information, what are the related conditions, and responsibilities. Accountability and sanctions for violation of the state secret protection regime are regulated by the Contravention Code, as the case may be, the Criminal Code.</t>
  </si>
  <si>
    <t>Artcile 8 of the Law on State Secret defines the information which can be classified and prohibits the classification of the information which leads to the limitation of the rights and freedoms of persons and citizens.</t>
  </si>
  <si>
    <t>Does the Ombudsman have competence to undertake investigations and site visits in cases of human rights abuses by security and law enforcement bodies?</t>
  </si>
  <si>
    <t>Yes, the Ombusdsman has such authority under Constitutional Law on Human Rights Defender, article 24.</t>
  </si>
  <si>
    <t>According to Article 12 of the Constitutional Law on the Human Rights Ombudsman of the Republic of Azerbaijan, while investigating the circumstances indicated in a complaint on human rights violation and while executing the functions of the national preventive mechanism the Commissioner shall have the following rights:
12.2.1. to access, without hindrance and prior notification, to any governmental and municipal body, military units, as well as to the police stations, temporary detention places, investigative isolators, penitentiary institutions, military guardhouses, psychiatric institutions, detention centers for illegal migrants and others places, which detained persons cannot leave on their own will; to meet privately or when deemed necessary with the participation of an expert or interpreter and interview in privately detained persons, as well as any other persons who may provide relevant information; to get acquainted with and obtain copies of the documents confirming the legality of detention and providing information on treatment and conditions of detention of the persons mentioned above; to prepare acts and document the process and the results of the actions undertaken; to provide relevant recommendations to the competent authorities and to receive responses to these recommendations within the identified time limits.
Source: https://ombudsman.az/en/view/pages/64/</t>
  </si>
  <si>
    <t>there is no Ombudsman</t>
  </si>
  <si>
    <t xml:space="preserve">The Ombudsman does not have right to undertake formal investigations  however, Public Defnender of Georgia has the right to have unrestricted access to penitentiary institutions and detention centres to meet with detained/arrested persons; to request and receive information from state institutions. </t>
  </si>
  <si>
    <t>Under the Law on the People's Advocate (Ombudsman), in the exercise of his/her mandate, the ombudsman has the right, among others, to check compliance and compliance by public authorities, by organizations and enterprises, regardless of the type of ownership and legal form of organization, by persons with positions of responsibility at all levels of their attributions regarding respect for human rights and freedoms; to have free access and without delay to institutions, organizations, and enterprises, regardless of the type of ownership and legal form of organization, in police inspectorates and the places of detention within them, in penitentiary institutions, in criminal detention facilities, in military units, in placement centers for immigrants or asylum seekers, in institutions that provide social, medical or psychiatric assistance, in special education and re-education institutions or curative and re-education institutions for minors and in other similar institutions; also, to have unlimited and immediate access, at any time of the day, in any sector of the places of detention, to any information regarding the treatment and conditions of detention of persons deprived of liberty.</t>
  </si>
  <si>
    <t>The Ombudsman has wide oversight competences and can participate in court procedures, however he/she cannot conduct investigation per se.</t>
  </si>
  <si>
    <t>Does the Ombudsman institution or any other independent agency have the competence (mandate) to undertake investigations in cases of human rights abuse by security and law enforcement bodies?</t>
  </si>
  <si>
    <t xml:space="preserve">According to the Law on the State Inspector Service (from 2018, last amendments were made in 2022) the Inspector is an independent state body with the purpose to conduct impartial and effective investigation in cases of human rights abuse by security and law enforcement bodies
</t>
  </si>
  <si>
    <t>The Ombudsman institution has the right, based on the exercise of its mandate, to initiate investigations, at the request of natural persons, other authorities, or ex officio, in cases of alleged violations of fundamental human rights and freedoms, including within or by defense or force entities. Depending on the findings of the investigation, the ombudsman will address the court.
Violations of citizens' rights and freedoms on the grounds of discrimination are examined by the Equality Council. 
The Prosecutor's Office is the competent authority to exercise or lead the investigation of cases of murder or facts resulting in the death of the person and represents the state prosecution in the court of law, including if these cases are related to the activity of the security, defense or force organs. At the same time, according to procedural-criminal legislation, the prosecutor is the authority directly empowered to prosecute criminal cases of torture, and inhuman or degrading treatment.</t>
  </si>
  <si>
    <t>The Ombudsman has wide oversight competencies and can participate in court procedures. However, he/she cannot conduct investigation per se.</t>
  </si>
  <si>
    <t>Does the Ombudsman have a mandate for site visits in cases of human rights abuse by security and law enforcement bodies?</t>
  </si>
  <si>
    <t xml:space="preserve">see above </t>
  </si>
  <si>
    <t>Under the Law on the People's Advocate (Ombudsman), in the exercise of his/her mandate, the ombudsman has the mandate, among others, to have free access and without delay to institutions, organizations, and enterprises, regardless of the type of ownership and legal form of organization, in police inspectorates and the places of detention within them, in penitentiary institutions, in criminal detention facilities, in military units, in placement centers for immigrants or asylum seekers, in institutions that provide social, medical or psychiatric assistance, in special education and re-education institutions or curative and re-education institutions for minors and in other similar institutions; also, to have unlimited and immediate access, at any time of the day, in any sector of the places of detention, to any information regarding the treatment and conditions of detention of persons deprived of liberty.</t>
  </si>
  <si>
    <t>Such right is envisaged by Article 13 of the Law on Verkhovna Rada's Envoy on Human Rights.</t>
  </si>
  <si>
    <t>Is the Parliament represented in the National Security and/or Defence Council?</t>
  </si>
  <si>
    <t>No, the parliament is not represented in the Security Council.</t>
  </si>
  <si>
    <t>The speaker of parliament (Chairman of the Parliament of the Republic of Azerbaijan) is a member of Security Council. 
Source: http://scar.gov.az/?/en/menu/12//</t>
  </si>
  <si>
    <t>During martial law, a consultative body – the National Defence Council – shall be created and shall be chaired by the President of Georgia. The National Defence Council shall be composed of the President of Georgia, the Prime Minister, the Chairperson of Parliament, the Minister of Defence and Chief of Defence Forces. By the decision of the president of Georgia, individual members of Parliament and of the Government may be invited to become members of the Council. The National Defence Council shall act until the martial law has been revoked. (COnstitution of Georgia, Article 73)</t>
  </si>
  <si>
    <t>From the side of the Parliament, in the composition of the Supreme Security Council, as ex officio members are the President of the Parliament and the President of the Standing Committee for National Security, Defense, and Public Order, and as an appointed member - the President of the Standing Committee for Legal Affairs, Appointments, and Immunities.</t>
  </si>
  <si>
    <t xml:space="preserve">Chairman of the Parliament is the member of National Security and Defence Council (upon agreement). It is defined by the Constitution of Ukraine (Art.107) and the Decree of the President of Ukraine № 929/2014, amended on June 8, 2021. Participation of the Chairman of the Parliament in the Council meetings is not obligatory. </t>
  </si>
  <si>
    <t>Are decisions of the National Security and/ or Defence Council subject to parliamentary scrutiny?</t>
  </si>
  <si>
    <t xml:space="preserve">The Security Council is within the government. All government bodies are subject to parliamentary scrutiny. </t>
  </si>
  <si>
    <t xml:space="preserve">The Decisions of the  Security Council is not subject to parliamentary scrutiny. </t>
  </si>
  <si>
    <t xml:space="preserve">National Defence Council ( defined by Constitution) is not a decision making body, it is a consultative body chaired by the President (during the matial law only ). </t>
  </si>
  <si>
    <t>The Supreme Security Council is an advisory body that analyzes the activity of ministries and other central administrative authorities in the field of ensuring national security and presents recommendations to the President of the Republic of Moldova in matters of foreign and internal state policy. Within the national security system, the Council is considered a supreme public authority in the field of state assurance, alongside the Parliament, the President of the Republic of Moldova, and the Government. The decisions of the Supreme Security Council can serve as a basis for the President of the Republic of Moldova to issue decrees and take other decisions in matters of national security and defense, within the limits of his constitutional powers. To implement the decisions of the Supreme Security Council, its members issue provisions that do not exceed the limits of the constitutional and legal powers conferred by the position they hold. The decisions of the Council themselves are not subject to parliamentary control.</t>
  </si>
  <si>
    <t xml:space="preserve">Only separate decisions of the National Security and Defence Council are subject to parliamentary scrutiny on: declaration of the state of war and peace; usage of the Armed Forces and other military formations; appointment of the Head of the Security Service of Ukraine on the President’s proposal; approval of the structure, number, functions of the Security Service of Ukraine, Armed Forces, other military formations and the Ministry of Interior; approval of decisions on military assistance abroad, sending Ukrainian military units abroad and access of foreign military units on the Ukrainian territory. </t>
  </si>
  <si>
    <t>Is the Parliament consulted before the President declares war or launches any military operations?</t>
  </si>
  <si>
    <t>The parliament actually decides to declare on military operation on the basis of recommendation submitted by the government - article 105 of the Law on Rules of Procedures of the National Assembly. As President is not involved in declaring war, the scale is mentioned as "Not Applicable".</t>
  </si>
  <si>
    <t>According to Article 109 of the Constitution of Azerbaijan, consent includes the president's power to declare war and conclude peace with the Milli Majlis of the Republic of Azerbaijan. But it never happens, even during 44 days of fighting between Armenia and Azerbaijan. 
Source: https://president.az/en/pages/view/azerbaijan/constitution#:~:text=state%20of%20Azerbaijan-,I.,of%20Azerbaijan%20is%20a%20party.</t>
  </si>
  <si>
    <t>the Government, take decisions about the entry, use and movement of military forces of another state in the country. Decisions shall be immediately submitted to Parliament for approval and shall enter into force upon approval by Parliament; the President of Georgia shall take decisions on the use of the Defence Forces upon recommendation by the Prime Minister, and shall immediately submit the decisions to Parliament for approval. Upon recommendation by the Government, the President shall take decisions on the use of the Defence Forces in order to meet the country’s international obligations, and shall immediately submit such decisions to Parliament for approval. Decisions on the use of the Defence Forces during martial law shall be made by the Prime Minister and shall not require Parliament’s approval.</t>
  </si>
  <si>
    <t xml:space="preserve">The state of emergency, siege or war shall be declared by a decision of the Parliament. The state of war is declared at the proposal of the President of the Republic of Moldova - Supreme Commander of the Armed Forces.  However, The President of the Republic of Moldova can declare, with the prior approval of the Parliament, partial or general mobilization. In case of armed aggression directed against the country, the President of the Republic of Moldova takes measures to reject the aggression, declares a state of war, and brings them to the attention of the Parliament without delay. If the Parliament is not in session, it is convened right within 24 hours of the start of the aggression. </t>
  </si>
  <si>
    <t>According to Article 85 of the Constitution of Ukraine, the Parliament will approve the declaration of war and launching military operations.</t>
  </si>
  <si>
    <t>Is the Parliament consulted by the President when making appointments to the highest ranks of the security/defence sector and armed forces? (i.e., Minister of Defence, Minister of Interior/ Home Affairs, Supreme Chief of Staff of the Army, Military Genera</t>
  </si>
  <si>
    <t>The Article 150 of the Constitution - based on recommendation of the Prime Miniter, the President appoints the members of the government.</t>
  </si>
  <si>
    <t>According to Article 109 of the Constitution of Azerbaijan, to appoint and dismiss the Supreme Command of the Armed Forces of the Republic of Azerbaijan includes the president's power  Source: https://president.az/en/pages/view/azerbaijan/constitution#:~:text=state%20of%20Azerbaijan-,I.,of%20Azerbaijan%20is%20a%20party.</t>
  </si>
  <si>
    <t xml:space="preserve"> Parliament shall hold a vote of confidence in the Government proposed by a candidate for the office of Prime Minister nominated by the political party that secured the best results in the parliamentary elections. A majority of the total number of the Members of Parliament is required to pass a vote of confidence. Within 2 days of a vote of confidence in the Government, the President of Georgia shall appoint a Prime Minister. The Prime Minister shall then appoint ministers within 2 days of his/her appointment. If the President does not appoint the Prime Minister within the established time frame, the Prime Minister shall be considered appointed.</t>
  </si>
  <si>
    <t>Under the Law on the Government, in the event of a vacancy in the position of minister, including internal affairs and/or defense, the Prime Minister proposes to the President of the country the candidacies of persons to occupy these positions. In the same vein, according to the law on national defense, the President of the Republic of Moldova appoints and dismisses, in the manner established by the legislation, at the proposal of the Government, the officers of the Supreme Command of the Armed Forces, the involvement of the Parliament in these processes is not foreseen by legislation.</t>
  </si>
  <si>
    <t>According to the Article 85 of the Constitution of Ukraine, the Parliament appoints the Minister of Defense and the Head of the Security Service of Ukraine nominated by the President. It appoints the Minister of Interior nominated by the Prime Minister. The President appoints the generals without consultations with the Parliament.</t>
  </si>
  <si>
    <t>Are all political parties, including the opposition, represented in parliamentary oversight bodies?</t>
  </si>
  <si>
    <t>Yes, by principle of proportionality.</t>
  </si>
  <si>
    <t>There are no oversight bodies in parliament and no representative from the real opposition party in parliament.</t>
  </si>
  <si>
    <t xml:space="preserve">Representation of the parliamentary parties in the Parliamentary Committees and investigative or other temporary Commissions is guaranteed by the law, Rules of Procedures of the Parliament. </t>
  </si>
  <si>
    <t>As a matter of priority, the performance of the parliamentary control function is carried out through the Standing Parliamentary Committees. Under the provisions of the Parliament Regulation, the nominal composition of the Standing Committees is established taking into account the proportional representation of the fractions in the Parliament. Therefore, although in a smaller proportion, in all parliamentary committees, there are representatives of the parliamentary opposition. The right to interpellate and ask questions to members of the Government and/or other officials belongs to all deputies in the Parliament, regardless of whether they represent the majority or the parliamentary opposition.</t>
  </si>
  <si>
    <t>Political parties, including the opposition, are represented in parliamentary oversight bodies, first of all, the Committee on national security defense and Intelligence</t>
  </si>
  <si>
    <t>Do management institutions (i.e., Ministry of Defence, Ministry of Interior/ Home Affairs, Ministry of Justice, Intelligence and Security Agency) regularly report to the Parliament on the implementation of policies?</t>
  </si>
  <si>
    <t xml:space="preserve">Yes, if such request from the committees are expressly made or by the members of the parliament during hearings, The scale is "Partially", because there is no such mechanism of regulary reporting, however, every Wednesday the cabinet is invited to the parliament to answer the questions of MPs. 
</t>
  </si>
  <si>
    <t xml:space="preserve">There is no power of Milli Majlis to invite the Ministry of Defence, Ministry of Interior, Ministry of Justice, Intelligence, and Security Agencies to report to the Parliament on the implementation of policies. </t>
  </si>
  <si>
    <t xml:space="preserve">According to the ROP The Prime-Minister is obliged to annually report to the Parliament on the course of implementation of the governmental programm. Ministers have a duty to report to the parliament annually during Minister’s Hours, the report shall be on the respective components of the implementation of the Government Program. The Head or Deputy Head of the State Security Service is obliged to report to the Parliament annually. In addition, Relevant authorities - the Ministries of Defence and Internal Affairs,  shall submit a report of the secret activity and special programs of the previous year once a year, no later than April 15 to the Trust Group. </t>
  </si>
  <si>
    <t>Under the provisions of the legislation in force, the state security bodies (the Intelligence and Security Service of the Republic of Moldova, the State Protection and Guard Service, the Border Police subordinate to the Ministry of Internal Affairs, and the Customs Service) submit annual activity reports to the President of the Republic of Moldova, Parliament, and the Government. At the same time, state security bodies are obliged to regularly inform public authorities about state security issues.</t>
  </si>
  <si>
    <t>The management institutions report to the Parliament at least once a year. The Parliament and its committees have the right to organize hearings. The minutes of hearings are available for the general public, but some parts can be classified.</t>
  </si>
  <si>
    <t>In the reporting period have the relevant parliamentary committee members conducted unexpected visits to armed units, military barracks or premises where armed forces are located?</t>
  </si>
  <si>
    <t>No facts about such vists are known.</t>
  </si>
  <si>
    <t xml:space="preserve">The relevant parliamentary committee members have no power to conduct unexpected visits to armed units, military barracks, or premises where armed forces are located. </t>
  </si>
  <si>
    <t>Annual reports 2021-2022 of the Committee on Defense and Security address and discuss  this issues</t>
  </si>
  <si>
    <t>During the reporting period, there are no data on unannounced on-site visits by members of the National Security, Defense, and Public Order Parliamentary Committee.
 However, according to the public information placed on the Parliament's website, regarding the decisions and agendas discussed at the aforementioned Committee meetings, only two on-site documentation visits were made during the reference period: the first being made in September 2021, at the Ministry of Defense to familiarize the members of the committee with the situation in the field of defense, and the second, in February 2023, at the Material Reserve Agency. The documentation visit from the current year to the Material Reserves Agency is a planned visit in the activity plan for the implementation of the parliamentary control of the respective Parliamentary Committee for the year 2023. It needs to be mentioned that, according to the activity plan for the implementation of the parliamentary control of the National Security, Defense,  and public order Committee, 7 documenting visits were planned for the year 2002, but the reports of these visits (if the visits were made) were not discussed during the committee meetings during the year 2022. This fact indicates, whether the visits were not carried out, or the findings and recommendations were not made public, which is equally problematic.</t>
  </si>
  <si>
    <t>In the reporting period the members of the parliament conducted the respective visits.</t>
  </si>
  <si>
    <t>Does the Ombudsman issue public annual reports which include the situation of human rights in the security and law enforcement institutions?</t>
  </si>
  <si>
    <t>Yes such reports are included in the annual reports or ad hoc reports.</t>
  </si>
  <si>
    <t xml:space="preserve">Yes in Law, no in fact.  Ombudsman issue public annual reports doesn't  include the situation of human rights in the security and law enforcement institutions. </t>
  </si>
  <si>
    <t>The Ombudsman reports annually to the Parliament on the human rights situation in the country. The Report as a rule includes information on the situation of human rights in the law enforcement institutions. In addition, the Ombudsman is authorised to report to the Parliament with the special report on specific areas of human rights abuses.</t>
  </si>
  <si>
    <t>In accordance with the provisions of the legislation in force, by March 15 of each year, the People's Advocate presents to the Parliament the annual report on the observance of human rights and freedoms in the Republic of Moldova. The report necessarily contains a chapter dedicated to the situation regarding the respect of the rights and freedoms of the child and a chapter regarding the prevention of torture. The report is structured on the areas supervised by the ombudsman institution. (source: http://ombudsman.md/rapoarte/anuale/)</t>
  </si>
  <si>
    <t xml:space="preserve">The Ombudsman reports annually to the Parliament. All annual reports are published on the official website of the Ombudsman. They include issues on the situation of human rights in the security and law enforcement institutions. </t>
  </si>
  <si>
    <t>Are women members of the National Security and Defense Council? Please specify a number.</t>
  </si>
  <si>
    <t xml:space="preserve">Not applicable = -1 (number) </t>
  </si>
  <si>
    <t>There is no woman member at the Security Council .</t>
  </si>
  <si>
    <t xml:space="preserve">The 1st vice president of Azerbaijan is a first lady, and the speaker of Milli Majlis are women members of the State Security Council. </t>
  </si>
  <si>
    <t>one. current composition of the Security council includes 8 permanent members and 11 temporary members. The Head of Council of the Republic Mrs Natalia Kachanova is among permanent members</t>
  </si>
  <si>
    <t>Currently, there are no women among the nine permanent members of the National Security Council in Georgia</t>
  </si>
  <si>
    <t>6 out of 23 members of the Supreme Security Council are women, including the President of the Republic of Moldova.</t>
  </si>
  <si>
    <t>The Vice Prime Minister/Minister of Economics, the Vice Prime Minister for European and Euroatlantic Integration, and the Minister for Veteran Affairs (all three positions are female) are represented in the National Security and Defense Council</t>
  </si>
  <si>
    <t>Are there any women holding senior roles in the security sector, law enforcement area and the armed forces? Please, specify a number.</t>
  </si>
  <si>
    <t xml:space="preserve">The prosecutor general, one of the deputies of the prosecutor general, one of the deputy ministers of Interior are women (overall number- 3). </t>
  </si>
  <si>
    <t xml:space="preserve">
As of December 15, 2022, 10% or 3,938 employees of internal affairs bodies are women, of whom 72 or 1.82 percent work in managerial positions.  Source: https://apa.az/az/social/daxili-isler-orqanlarinda-calisan-qadinlarin-sayi-50-faize-qeder-artib-737637 
Statistics of women working in special service bodies and defence sector are not disclosed.</t>
  </si>
  <si>
    <t>No relevant statistics found</t>
  </si>
  <si>
    <t>Around 3 - Women have been holding the positions of Deputy Ministers of Defence, Interior, and State Security Service</t>
  </si>
  <si>
    <t>Unfortunately, the national statistical system omits the data disaggregated by gender in the part concerning management positions in the security, defense, and law enforcement bodies. However, the only official statistical data related to this aspect, available but only according to the situation of 2021, indicate a percentage of 23% for women who hold decision-making positions in the position bodies. The trend is slightly but steadily increasing compared to previous years: 2018 - 19.4%, 2019 - 21.8%; 2020 - 22.3%, also representing approximately three times the share recorded in 2009 - 8.9%. In the part that targets women in the defense system, according to the data presented in the evaluation report of the National Program for the implementation of Resolution 1325, in the Ministry of Defense of the Republic of Moldova, 57.4% of employees are women, and in the Army - 20.4%, but not showing the proportion of women in management positions.</t>
  </si>
  <si>
    <t>The Deputy Minister of Defense and the State Secretary of the Ministry of Interior are female</t>
  </si>
  <si>
    <t>What % of high-ranking military personnel is  made up of women?</t>
  </si>
  <si>
    <t xml:space="preserve">The General Staff (and its divisions), which the governing body of the military, has no women officers, thus 0 % of high ranking military personnel is made up of women. </t>
  </si>
  <si>
    <t xml:space="preserve">
In 2014, the last information released by the Ministry of Defense stated that about 1,000 female soldiers were serving in the Armed Forces of the Republic of Azerbaijan. Considering that the number of the Azerbaijani army is 274,500, the specific weight of women is 0.36 percent.</t>
  </si>
  <si>
    <t>Data is not available</t>
  </si>
  <si>
    <t>Close to 0.</t>
  </si>
  <si>
    <t xml:space="preserve">Please kindly consider the comment inserted above. </t>
  </si>
  <si>
    <t>There are no reliable sources that provide information on the percentage of high-ranking military personnel made up of women in Ukraine.</t>
  </si>
  <si>
    <t xml:space="preserve">1.3.4.3 Transparency  </t>
  </si>
  <si>
    <t>Does the competent parliamentary committee have a legal right to review and approve the budget for each security agency?</t>
  </si>
  <si>
    <t>The Chapter 20 of the Law on the Rules of Procedures of the National Assembly.</t>
  </si>
  <si>
    <t>The Committee on Economic Policy, Industry, and Entrepreneurship is the leading committee on draft laws and decisions on the formation and implementation of state economic policy, policy in industry and entrepreneurship, approval and implementation of the state budget.</t>
  </si>
  <si>
    <t>Formal approval by the Parliament</t>
  </si>
  <si>
    <t>Committee on Defence and Security, Group of Trust, both have  a legal right to review and approve the budget for each security agency (Rules of Procedures)</t>
  </si>
  <si>
    <t xml:space="preserve">The permanent parliamentary committees have the right only to review and propose amendments to the state budget, the social insurance budget, and the budget of medical insurance funds, which include spending components on the policy areas coordinated by them. Budgets shall be voted on in Parliament's plenary session. </t>
  </si>
  <si>
    <t>The competent parliamentary committee has a legal right to recommend to the Parliament to review and approve the budget for security agencies</t>
  </si>
  <si>
    <t>Does the competent parliamentary committee monitor the execution of the budget by the respective independent agency (by a National Auditor’s Office)?</t>
  </si>
  <si>
    <t>The Article 115 of the Law on the Rules of Procedures of the National Assemly.</t>
  </si>
  <si>
    <t xml:space="preserve">The Chamber of Accounts competent parliamentary institute, monitors the execution of the budget. The Chamber has the following duties; 
Reviewing draft budget and implementing the state budget, including extra-budgetary funds and budgetary expenditures.
Providing annual reports on draft budget, including the state budget and the funds that are not directly part of state budget. 
Source: Law of the Republic of Azerbaijan “On the Chamber of Accounts”: http://e-qanun.az/framework/39922
</t>
  </si>
  <si>
    <t xml:space="preserve"> according to the Parliamentary Rule of Procedures the State Audit Office shall submit annual report on its activities( financial audit in an annex) to the Parliament, which shall be published on the website of the Parliament. The Parliament shall adopt a relevant decree, including the terms of its implementation, and reflecting recommendations put forward by the audit group of the Budget and Finance Committee and be adopted upon the decision of the Committee. The Budget and Finance Committee shall oversee implementation of a decree. </t>
  </si>
  <si>
    <t xml:space="preserve">Under the provisions of the Law on the organization and operation of the Court of Accounts, annually, the Court of Accounts presents the activity report to the Parliament, which is heard in the plenary session of the Parliament, as well as the auditors' reports on the Government's annual reports on the execution of the state budget, the insurance budget state social security and mandatory health care insurance funds, which are heard in the plenary session of the Parliament simultaneously with the respective reports of the Government. At the same time, the Court of Accounts annually presents to the Parliament the report on the administration and use of public financial resources and public patrimony, which is also heard in the plenary session of the Parliament. Before being debated in plenary, the respective reports are examined within the relevant permanent parliamentary committees.
The Court of Accounts has a unique role in contributing to improving the management of public money responsibly and transparently. Parliament relies on audit results and the Court's expertise to exercise parliamentary scrutiny and identify areas where improvements can be made and good practice promoted. In this way, the Court of Accounts contributes to the improvement of standards of governance, management, decision-making, and more efficient use of public money. In the context of the multitude of problems related to the good management of public money, the role of the specialized Public Finance Control Parliamentary Committee, as well as other specialized commissions is a strong one, taking into account the levers of accountability of the management of the entities subject to audit and not only. Expanding collaboration with parliamentary committees in the context of thematic audits related to the areas of parliamentary supervision, including security and defense area, is one of the priorities of the Court of Accounts Development Strategy for the period 2021-2025. According to the last available annual report on the activity of the Court of Accounts, in the period  September 16, 2021, and September 15, 2022, the Public Finance Control Parliamentary Committee examined 50 reports approved by the Court of Accounts, during the meetings participating in the representation of the Court of Accounts, as well as of the audited entities. As a result of these hearings, 50 reports of the Committee were issued, which include its decisions regarding the conditions and deadlines for reporting on the actions taken to implement the Court of Accounts recommendations, with information to the Committee on the results of the monitoring regarding the execution of the Court's Decisions. On the results of the implementation of the recommendations from the Court of Accounts reports, the Court informed the Parliamentary Committee, attaching the information concerning the actions of the entities to remedy the audit deficiencies. </t>
  </si>
  <si>
    <t>The implementation of the State Budget is being monitored by the Parliament via the Accounting Chamber - an independent Audit body created by and subordinated to the Parliament</t>
  </si>
  <si>
    <t>Does the Parliament have the right to request the supreme Audit institution to start an audit or an investigation on budget execution of defence / security agencies?</t>
  </si>
  <si>
    <t>The Artilce 5 of the Law on Auditing Chamber and the Article 115 of the Law on the Rules of Procedures of the National Assembly.</t>
  </si>
  <si>
    <t>Yes, in law, no in practice. The Chamber of Accounts manages its activities per the Work Plan approved by the Boards following Article 20 of the Law of the Republic of Azerbaijan “On the Chamber of Accounts.” But an investigation on budget execution of defense/security agencies never includes the Annual Plan of the Chamber of Accounts.   Source: http://e-qanun.az/framework/39922</t>
  </si>
  <si>
    <t>The State Audit Office carries out unplanned audits and inspections upon the request of the Parliament and temporary investigative commissions.</t>
  </si>
  <si>
    <t>The Court of Accounts decides independently on the program of the audit activity, as well as on the way of its implementation. The planning of the audit activity is carried out in the medium term, by drawing up a multi-year program of the audit activity (as a rule, three years), which, to contribute more effectively to the fulfillment of the mission of the Court of Accounts, is updated annually according to the strategic objectives and the specific of the institution. The annual program of audit activity is drawn up based on the multiannual program.
 No authority has the right to intervene in the modification of audit activity programs. Legal entities and/or natural persons may offer suggestions regarding the subjects to be audited, but the final decision regarding the audit activity belongs exclusively to the Court of Accounts.</t>
  </si>
  <si>
    <t>Article 27 of the Law on Accounting Chamber says that the committees can request external financial audits of the state institutions. The Accounting Chamber considers such requests and either completes the audit or provides argumented response why the request was rejected</t>
  </si>
  <si>
    <t>According to the law, can the Parliament request information on important defence procurement contracts?</t>
  </si>
  <si>
    <t>Yes, see above.</t>
  </si>
  <si>
    <t>Yes, the Chamber of Accounts  has right during the reviewing draft budget and implementing the state budget to request  information on important defence procurement contracts. 
 Source: Law of the Republic of Azerbaijan “On the Chamber of Accounts”http://e-qanun.az/framework/39922</t>
  </si>
  <si>
    <t>According to the Parliamentary Rules of Procedures the Defence Ministry commits to submitting to the Group of Trust information about planned secret state acquisitions if the estimated cost of goods or services to be procured exceeds 2m Georgian Lari and the estimated cost of construction works exceeds 4m  Georgian Lari. 
And Group of Trust can request information on important defence procurement contracts.  Based on the 2022 Annual Report of the Committee on Defense and Security, the committee played an active role in conducting preliminary familiarization and parliamentary oversight of the anticipated operations related to the expenditure of budgetary funds by accountable state bodies. The committee also monitored the state procurements that were either carried out or planned by these entities. Over the course of 2022, the accountable agencies submitted a total of 9 reports to the committee regarding their non-secret state procurements.</t>
  </si>
  <si>
    <t>Permanent Parliamentary Committees, by exercising parliamentary control, may request from the authorities over which parliamentary control is exercised any information relevant to its activity, if the requested information constitutes a state secret, then the request and presentation of the information will be carried out under the relevant provisions the legislation in force. At the same time, according to the nomenclature of information assigned to state secrets, procurement contracts, including in the field of security, defense, and public order, are not state secrets. Moreover, the annual reports presented by the state security bodies, including the Material Reserve Agency, usually also include the public purchases made by them in the reporting year, as well as the procurement priorities for the following year.</t>
  </si>
  <si>
    <t>Article 5 of the Law on Defense Procurement says that procurement plans have to be approved by the respective parliamentary committee. Therefore the committee is aware of the procurement contracts</t>
  </si>
  <si>
    <t>In the reporting period, was a draft of state budget submitted to the parliament, containing comprehensive and disaggregated information in line with NATO member states’ standards (salaries, R&amp;D, construction, procurement/acquisitions, maintenance, dispos</t>
  </si>
  <si>
    <t>No such information is available.</t>
  </si>
  <si>
    <t>There is no case recorded in this regard in the reporting period.</t>
  </si>
  <si>
    <t xml:space="preserve">According to the Annual Report 2022 the Defense and Security Committee was actively involved in the process of reviewing and approving the 2023 State Budget of Georgia. During the review of the initial version of the state budget, recommendations were made by the committee in terms of increasing budget allocations for agencies related to the field of activity, taking into account the challenges facing the country and for the purposes of implementing various programs or sub-programs at a high level.   However, it is not possible to tell whether or not the data have been dessagragated in line with NATO member states' standards for all institutions. Currently the  MOD budget breakdown  containing aggregated information in line with NATOstandards (Salaries, R$D, Procurement/aquisitions etc.) is available on  GEO version of MOD  website. 
</t>
  </si>
  <si>
    <t>The budgets for the years 2021, 2022, and 2023, for the national defense component, as well as for the previous years, are disaggregated according to the following expenditure lines: staff maintenance; the technical-material provision of the troops; capital constructions (including capital repairs) and social protection insurance. (Source: https://www.army.md/?lng=2&amp;action=show&amp;cat=147)</t>
  </si>
  <si>
    <t>Yes, comprehensive information was provided in the explanatory notes submitted to the Parliament</t>
  </si>
  <si>
    <t>In the reporting period, has the legislature received a disaggregated draft budget  for defence and police between 2-4 months before the start of the budgetary/ fiscal year?</t>
  </si>
  <si>
    <t xml:space="preserve">Yes, it was submitted within the period mentioned. </t>
  </si>
  <si>
    <t xml:space="preserve">Data on the budget for defense and police are never disaggregated and detailed in economic, functional, and administrative classifications.  </t>
  </si>
  <si>
    <t xml:space="preserve">For details see above </t>
  </si>
  <si>
    <t>The project of the state budget for the year 2022, including the spending lines for security and defense was sent to the Parliament on November 11, 2021 (Source: https://www.parlament.md/ProcesulLegislativ/Proiectedeactelegislative/tabid/61/LegislativId/5757 /language/ro-RO/Default.aspx), and the draft State Budget for 2023 was presented to Parliament on December 8, 2022 (Source: https://www.parlament.md/ProcesulLegislativ/Proiectedeactelegislative/tabid /61/LegislativId/6279/language/ro-RO/Default.aspx).</t>
  </si>
  <si>
    <t>The Government submitted the draft of the State Budget 2023 to the Parliament in September 2022. The Budget was passed in November 2022</t>
  </si>
  <si>
    <t>1.3.4.3.1 Dedicated unit responsible for public and media relations</t>
  </si>
  <si>
    <t>Is there a dedicated unit responsible for public and media relations in the Ministry of Defence?</t>
  </si>
  <si>
    <t>Yes, there is such unit and it operates in proper order.</t>
  </si>
  <si>
    <t xml:space="preserve">Yes, there is such a unit, and it operates in proper order under the Ministry of Defence. </t>
  </si>
  <si>
    <t>Press secretary</t>
  </si>
  <si>
    <t xml:space="preserve">Department of Strategic Communication and Public Relations </t>
  </si>
  <si>
    <t>The Department of Information and Communication with the media operates within the Ministry of Defence, whose contact data are public on the website of the institution.  Furthermore, under the Ministry of Defense, the Military Media Center operates, which is an independent institution of the Ministry of Defense, with the mission of contributing through specific means to informing the public opinion and the army personnel about the activities carried out in the National Army, as well as the effective civil and military employees on contract and on time.</t>
  </si>
  <si>
    <t>There is Press-Centre in the Structure of the MoD</t>
  </si>
  <si>
    <t>Is there a dedicated unit responsible for public and media relations in the Ministry of Interior/ Home Affairs (and the Ministry of Justice if relevant)?</t>
  </si>
  <si>
    <t xml:space="preserve">Yes, there is such a unit, and it operates in proper order under the Ministry of Internal Affairs. </t>
  </si>
  <si>
    <t>Press-secretary</t>
  </si>
  <si>
    <t>Department of Strategic Communication at the Ministry of Interior</t>
  </si>
  <si>
    <t>The Ministry of Internal Affairs has established the mechanism of communication with the press, by providing answers to the requests of the press and accreditation of journalists, according to which, accredited persons have priority access to the information broadcasted and the events organized by the ministry.</t>
  </si>
  <si>
    <t>There is Press-Centre in the Structure of the Ministry of Interior</t>
  </si>
  <si>
    <t>Is there a dedicated unit responsible for public and media relations in the Intelligence and Security Agency?</t>
  </si>
  <si>
    <t xml:space="preserve">Yes, there is such a unit, and it operates in proper order under the Intelligence and Security Agency. </t>
  </si>
  <si>
    <t>Official representative of Committee of State Security</t>
  </si>
  <si>
    <t>Section on Media and Public Relations within the Administration of the State Security Service</t>
  </si>
  <si>
    <t xml:space="preserve">Within the Security and Intelligence Service, there is a Communication and Public Relations Center responsible for public communication and information of the press and society about the operations of the Service. 
</t>
  </si>
  <si>
    <t>There is the Press-Centre in the structure of the SSU of Ukraine and of the Intelligence Service</t>
  </si>
  <si>
    <t>1.3.4.3.2 Availability of online information on structure, competences, budget and operational decisions</t>
  </si>
  <si>
    <t>Is the information on structure, competences, budget and operational decisions available on the websites of the Ministry of Defence?</t>
  </si>
  <si>
    <t>Due to security reasons, such information is available partially.</t>
  </si>
  <si>
    <t xml:space="preserve">No,  the information on structure, competences, budget and operational decisions doesn't available on the websites of the Ministry of Defence. </t>
  </si>
  <si>
    <t>Very limited information about structure and some operational decisions</t>
  </si>
  <si>
    <t xml:space="preserve">MOD provides information on structure, competencies on the website but operational decisions are very general and budget figures only consist of several budget lines only. </t>
  </si>
  <si>
    <t>The web page of the Ministry of Defense includes the respective information as well as other useful documents/information related to the field of defense and national security, for example, Women in the Army, planning documents in the field of defense and national security, reports on the ministry's activity, but also on the implementation of policy documents.</t>
  </si>
  <si>
    <t xml:space="preserve">There is information on the structure of the Ministry and the passports of budget programs on the institution's website.
</t>
  </si>
  <si>
    <t>Is the information on structure, competences, budget and operational decisions available on the websites of the Ministry of Interior (and the Ministry of Justice if relevant)?</t>
  </si>
  <si>
    <t>They regularly provide the above information through their official webpages.</t>
  </si>
  <si>
    <t>No,  the information on structure, competences, budget and operational decisions doesn't available on the websites of the Ministry of Interior and Ministry of Justice.</t>
  </si>
  <si>
    <t>Very limited information about structure and some decisions</t>
  </si>
  <si>
    <t>MIA provides general information on structure, competences,  some aggregated statistics and related operational decisions on the website, but the methodology and approach is difficult to understand and not systematized. It does not contain information about the budget.</t>
  </si>
  <si>
    <t xml:space="preserve">Both the Ministry of Internal Affairs and the Ministry of Justice ensure the placement of the mentioned information in an updated regime.
</t>
  </si>
  <si>
    <t>There is information on the structure and passports of the budget programs of the Ministry on the institution's website.</t>
  </si>
  <si>
    <t>Is the information on structure, competences, budget and operational decisions available on the websites of Intelligence and Security Agency?</t>
  </si>
  <si>
    <t xml:space="preserve">Due to security reasons, they provide limited information.
</t>
  </si>
  <si>
    <t>No, the information on structure, competences, budget and operational decisions doesn't available on the websites of the of Intelligence and Security Agency.</t>
  </si>
  <si>
    <t>Very limited information about structure</t>
  </si>
  <si>
    <t xml:space="preserve">The website contains very general description of the competences and structure of the State Security Service. It does not contain information about the budget. </t>
  </si>
  <si>
    <t>Except for information on the planned and executed budget, the rest of the indicated information is placed on the web page of the Intelligence and Security Service.</t>
  </si>
  <si>
    <t>There is information on the structure and passports of budget programs of the Security Service of Ukraine. There is information on the structure of the Intelligence service.</t>
  </si>
  <si>
    <t>1.3.4.3.3 Regular public reporting of activities, problems and objectives</t>
  </si>
  <si>
    <t>Do the security and law enforcement actors practice regular public reporting about their activities, problems and objectives in the field of its competence? Please specify for: Ministry of Defence</t>
  </si>
  <si>
    <t xml:space="preserve">They regularly provide the above information through their official webpages.
</t>
  </si>
  <si>
    <t>The security and law enforcement actors practice regular public reporting about their activities, problems and objectives in the field of its competence at some times.</t>
  </si>
  <si>
    <t>During the reporting period the MOD reports post-factum about activities, objectives through media, and latest news are published and saved on the website,  information is also for public from their  rare reports at committee hearings or plenary sessions.(www.mod.gov.ge )</t>
  </si>
  <si>
    <t>As a rule, the Ministry of Defense limits itself to the elaboration of annual activity reports, which it places on its web page, and which it also presents to the relevant parliamentary committee. In situations where the ministry promotes a public policy of reform, the minister or secretaries of state may participate in television or radio broadcasts to present the essence of the reform, as well as to answer questions.</t>
  </si>
  <si>
    <t>Do the security and law enforcement actors practice regular public reporting about their activities, problems and objectives in the field of its competence? Please specify for: Ministry of Interior (and the Ministry of Justice if relevant)</t>
  </si>
  <si>
    <t>Do the security and law enforcement actors practice regular public reporting about their activities, problems and objectives in the field of its competence? Please specify for: Intelligence and Security Agency</t>
  </si>
  <si>
    <t>1.3.4.3.4 Publication of statistics and human rights violations cases by law enforcement and security actors</t>
  </si>
  <si>
    <t>Do the security and law enforcement actors publish statistics and cases on human rights violations by law-enforcement and security personnel? Please specify for:</t>
  </si>
  <si>
    <t>Do the security and law enforcement actors publish statistics and cases on human rights violations by law-enforcement and security personnel? Please specify for: Ministry of Defence</t>
  </si>
  <si>
    <t>Do security and law enforcement actors publish statistics and cases on human rights violations by law-enforcement and security personnel? Please specify for: Ministry of Interior (and the Ministry of Justice if relevant)</t>
  </si>
  <si>
    <t xml:space="preserve">Limited and case-by-case inforamtion is provided. </t>
  </si>
  <si>
    <t xml:space="preserve">The Ministry of Interior and the Ministry of Justice  never  published statistics and cases on human rights violations by law-enforcement and security personnel at some times. </t>
  </si>
  <si>
    <t>The Ministry of Interior publishes only general figures - annual statistics on disciplinary penalties imposed on employees by the General Inspectorate (https://info.police.ge/page?id=234)</t>
  </si>
  <si>
    <t xml:space="preserve">The Ministry of Internal Affairs publishes, monthly, on its web page the crime statistics "INFORMATION REGARDING THE RESULTS OF COMBATING CRIME BY THE CRIMINAL PROSECUTION BODIES AND LEADING THE CRIMINAL PROSECUTION OF THE REPUBLIC OF MOLDOVA". However, the information is presented according to the authority that conducts criminal prosecution processes, for example, the prosecutor's office, the Ministry of internal affairs, the national anti-corruption Center, and the customs service, as well as according to the degree of seriousness of the crimes. Disaggregation by crime category is missing. The Ministry of Justice does not publish such statistics, at all. </t>
  </si>
  <si>
    <t>Do security and law enforcement actors publish statistics and cases on human rights violations by law-enforcement and security personnel? Please specify for: Intelligence and Security Agency</t>
  </si>
  <si>
    <t xml:space="preserve">Intelligence and Security Agency actors never  published statistics and cases on human rights violations by law-enforcement and security personnel. </t>
  </si>
  <si>
    <t>Some information about cases on HR violations by law enforcement and security personnel on the safety of personal infromation could be found in Annual Reports of State Security Service</t>
  </si>
  <si>
    <t>The Intelligence and Security Service does not publish statistics relevant to the violation of human rights and freedoms, moreover, according to its mission and the activities it carries out, the Service does not publish information on violations of the law but presents them to the competent authorities according to the procedures established by the law.</t>
  </si>
  <si>
    <t>There is no practice of publishing such statistics.</t>
  </si>
  <si>
    <t>Is information on budget expenses for military/armed forces open/easily available for citizens?</t>
  </si>
  <si>
    <t>Information is published to the extent allowed under the law on "State and Official Secret".</t>
  </si>
  <si>
    <t>İt is always closed even for members of parliament.</t>
  </si>
  <si>
    <t xml:space="preserve">General figures are open for the public and can be found on governmental websites however the budget breakdown is not detailed enough </t>
  </si>
  <si>
    <t>Information on budget expenditures in the field of national defense is public both on the website of the Ministry of Defense and in the budget law for the current year. However, the information is presented formally, through figures and budget schedules, without any infographics that are friendly to the public or people who are not specialized in the financial field.</t>
  </si>
  <si>
    <t>There is access to the general budget lines, but access to the detailed information is restricted</t>
  </si>
  <si>
    <t>1.3.4.4 Civil society oversight</t>
  </si>
  <si>
    <t>Is there an enforceable system of control and accountability of parliamentarians for asset declaration, conflicts-of-interest disclosure and lobbying?</t>
  </si>
  <si>
    <t>Parliamentarials file annual declarations reporting assests to the Corruption Prevention Council.</t>
  </si>
  <si>
    <t>According to Article 9 (Prevention of corruption)    of the Law of the Republic of Azerbaijan on the rules of ethical conduct of a deputy of the Milli Majlis of the Republic of Azerbaijan, MPs must renounce illegal material and other benefits, privileges or concessions. A deputy must take measures to exclude the possibility that his actions (inaction) will lead to the acquisition of illegal material and other benefits, privileges, or concessions. In exchange for material and additional benefits, privileges, or concessions, it is inadmissible to express support or protest in any form in connection with the issues discussed in the Milli Majlis.</t>
  </si>
  <si>
    <t>Within 30 days from the validation of the mandate, MP is obliged to submit the declaration of assets and personal interests (DAPI) in electronic form through the electronic service available on the official website of the National Integrity Authority, indicating the income obtained together with family members, his/her concubine in the previous fiscal year, also the assets owned and personal interests provided by the Law on the DAPI, on the date of submission of the declaration. During the entire period of exercising the mandate, MP submits the DAPI annually, until March 31. Furthermore, MP is obliged to submit the DAPI within 30 days from the date of the end of his/her mandate. 
The verification of assets and personal interests consists of the verification of the submission of the declarations within the deadline by the subjects of the declaration, the verification of compliance with the requirements of the form of the declarations, and the verification of the existence of the appearance of a violation of the legal regime for the DAPI. Verification of DAPI is initiated after the deadline for submitting the declarations. DAPI verified annually are randomly identified, depending on risk factors, corruption factors, the vulnerability of the subjects of the declaration, and the criteria approved by the Integrity Council. At least 30% of the DAPI verified during a calendar year will concern the President of the country, MPs, ministers, secretaries of state, judges, prosecutors, and heads of autonomous public institutions/authorities.
Lobbying activity is not regulated in the Republic of Moldova.</t>
  </si>
  <si>
    <t>An enforceable system of control and accountability of parliamentarians for asset declaration was established by the Law of Ukraine on Prevention of Corruption dated by December 28, 2014</t>
  </si>
  <si>
    <t>Are wealth and interest declarations of MPs, ministers and executive officials accessible to the public and they are regularly updated?</t>
  </si>
  <si>
    <t xml:space="preserve">Yes. Article 43 of Law on Public Service. For registry of declarations, see here: http://cpcarmenia.am/hy/declarations-registry/ </t>
  </si>
  <si>
    <t>MPs, ministers and executive officials do not declare their income and property.</t>
  </si>
  <si>
    <t>The National Integrity Authority publishes the DAPI received, on its official website within 30 days of the expiration of the deadlines for submitting the statements, ensuring permanent access to them within 15 years from the date of submission, with the exception of the personal data of the subjects of the statement. The following data contained in the declarations are not published and constitute information with limited access: year of birth, identification number, residence and telephone number of the subject of the declaration, name, surname, patronymic, years of birth, addresses, and identification numbers of family members and his/her spouse, addresses and cadastral numbers of immovable property, registration numbers of movable property, cash in national currency or in foreign currency that is not subject to financial deposits, bank account numbers, goods in the form of metals or precious stones, art and cult objects, objects that are part of the national or universal cultural heritage, art, numismatic, philately, weapons collections, the value of the services procured, the signature of the subject of the declaration. The declarations of the subjects of the declaration, whose identity and quality constitute a state secret under the law, are not public.</t>
  </si>
  <si>
    <t>The respective information was accessible and updated at https://public.nazk.gov.ua/ but is now limited due to the martial law</t>
  </si>
  <si>
    <t>Are citizens, civil society organizations and media representatives given the legal right to participate in reviewing draft legislation at the parliament through variety of channels and participate in legislative consultations?</t>
  </si>
  <si>
    <t xml:space="preserve">Formally all draft legislation is available on www.e-draft.am and www.parliament.am web-sites. On www.e-draft.am web-site it is also possible to leave comments/suggestions, but there is no clear mechanism of feedback from the authorities about considering the comments of the public. </t>
  </si>
  <si>
    <t>Draft Laws are publishing on the official web page of Milli Majlis, and they are accessible for citizens, civil society organizations, and media representatives. https://www.meclis.gov.az/cat-qanun.php?cat=72&amp;lang=en Some selective pro-governmental NGOs (GONGOs) is inviting to  the budget discussion at parliament committee level.</t>
  </si>
  <si>
    <t xml:space="preserve">Decision-making transparency within the Parliament is ensured through public consultations, public hearings, and various platforms for dialogue and collaboration with civil society.
Citizens have the right to: participate in any stage of the decision-making process; to request and obtain information related to the decision-making process, including receiving the draft decisions accompanied by the related materials; to propose to the public authorities the initiation of the elaboration and adoption of decisions; to present recommendations to the public authorities regarding the draft decisions subject to discussion. For their part, the public authorities are obliged to undertake the necessary measures to ensure the possibilities of citizens' participation in the decision-making process, including by disseminating information about the annual activity programs (plans) by placing them on the official website of the authority public, by displaying them at its headquarters in a space accessible to the public and/or by broadcasting them in the central or local media, as the case may be; information, in the established manner, on the organization of the decision-making process; institutionalization of cooperation and partnership mechanisms with society; receiving and examining citizens' recommendations for their use in the elaboration of draft decisions; consultation of the opinion of all parties interested in the examination of draft decisions.
</t>
  </si>
  <si>
    <t>Сitizens, civil society organizations, and media representatives are given a legal right to participate in reviewing draft legislation at the parliament by the Decree of the Government #996 dated by November 3, 2010 and through the mechanism of the Parliamentary and Parliamentary Committee hearings</t>
  </si>
  <si>
    <t>1.3.4.4.1 Civil society and media acess to official documents</t>
  </si>
  <si>
    <t>Does civil society and the media have access, on request, to official documents held by public authorities? (In compliance with the provisions of Council of Europe Convention on Access to Official Documents, 2009)? Please specify for: Ministry of Defence</t>
  </si>
  <si>
    <t xml:space="preserve">Largely yes, but in the reporting period negative trend was observed in the access of public to official documents. 
</t>
  </si>
  <si>
    <t xml:space="preserve">Only state authorised information agencies, state owned and selective  pro-governmental  media has access to the to official documents. Independent civil society and  free media have not  access to official documents held by Ministry of Defence . </t>
  </si>
  <si>
    <t>The civil society organization "Information of the Development of Freedom of Information" reported in their Report 2022 on Accessibility of Public Information in Georgia that the Ministry of Defense provided a full and timely response to 25.6% of the information requested by the IDFI, which totaled to 39 requests. The remaining information was either refused to provide, or provided with delay or was incomplete. Additionally, the ministry did not respond to 59% of written requests, which totaled to 23 requests.</t>
  </si>
  <si>
    <t>Yes, if the information requested by citizens, civil society organizations, and mass media is not included in the nomenclature of information classified as a state secret. If access to the requested information, or documents, is partially limited, information providers, including the Ministry of Defence, are obliged to submit to applicants the parts of the document, the access to which is not subject to restrictions according to the legislation, specifying in the places of omitted parts using one of the following phrases: ‘state secret’, ‘trade secret’, ‘confidential information about a person’.</t>
  </si>
  <si>
    <t xml:space="preserve">According to the Law of Ukraine “On access to public information”, civil society and media have access, on request, to official documents. There is a procedure for this (https://www.mil.gov.ua/dostup-do-publichnoi-informaczii.html). However, they can be provided with general information without requested details or receive a response that requested information is restricted or confidential. </t>
  </si>
  <si>
    <t>Does civil society and the media have access, on request, to official documents held by public authorities? (In compliance with the provisions of Council of Europe Convention on Access to Official Documents, 2009)? Please specify for: Ministry of Interior</t>
  </si>
  <si>
    <t>Largely respected.</t>
  </si>
  <si>
    <t xml:space="preserve">Only state authorised information agencies, state owned and selective  pro-governmental  media has access to the to official documents of Ministry of Interior. Independent civil society and  free media have not  access to official documents held by Ministry of Interior. </t>
  </si>
  <si>
    <t>The civil society organization "Information of the Development of Freedom of Information" reported in their Report 2022 on Accessibility of Public Information in Georgia that the Ministry of Interior provided a full and timely response to 40,4% of the information requested by the IDFI, which totaled to 61 requests. The remaining information was either refused to provide, or provided with delay or was incomplete. Additionally, the ministry did not respond to 50% of written requests, which totaled to 31 requests.</t>
  </si>
  <si>
    <t xml:space="preserve">Yes, if the information requested by citizens, civil society organizations, and mass media is not included in the nomenclature of information classified as a state secret. If access to the requested information, or documents, is partially limited, information providers, including the Ministry of Interior Affairs, are obliged to submit to applicants the parts of the document, the access to which is not subject to restrictions according to the legislation, specifying in the places of omitted parts using one of the following phrases: ‘state secret’, ‘trade secret’, ‘confidential information about a person’. </t>
  </si>
  <si>
    <t xml:space="preserve">rding to the Law of Ukraine “On access to public information”, civil society and media have access, on request, to official documents. There is a procedure for this (https://mvs.gov.ua/en/for_citizens/Access-to-public-information). However, they can be provided with general information without requested details or receive a response that requested information is restricted or confidential. </t>
  </si>
  <si>
    <t>Does civil society and the media have access, on request, to official documents held by public authorities? (In compliance with the provisions of Council of Europe Convention on Access to Official Documents, 2009)? Please specify for: Intelligence and Sec</t>
  </si>
  <si>
    <t>Often access is denied due to overly broad interpretation of law.</t>
  </si>
  <si>
    <t>Only state authorised information agencies, state owned and selective pro-governmental media has access to the to official documents of Intelligence and Security Services. Independent civil society and free media have not access to official documents held by Intelligence and Security Services.</t>
  </si>
  <si>
    <t xml:space="preserve">The civil society organization "Information of the Development of Freedom of Information" reported in their Report 2022 on Accessibility of Public Information in Georgia that theState Security Service provided a full and timely response to 43.14% of the information requested by the IDFI, which totaled to 35 requests. The remaining information was either refused to provide, or provided with delay or was incomplete. </t>
  </si>
  <si>
    <t>Yes, if the information requested by citizens, civil society organizations, and mass media is not included in the nomenclature of information classified as a state secret. If access to the requested information, or documents, is partially limited, information providers, including the Intelligence and Security Service, are obliged to submit to applicants the parts of the document, the access to which is not subject to restrictions according to the legislation, specifying in the places of omitted parts using one of the following phrases: ‘state secret’, ‘trade secret’, ‘confidential information about a person’.</t>
  </si>
  <si>
    <t>According to the Law of Ukraine “On access to public information”, civil society and media have access, on request, to official documents. There is a procedure for this (https://ssu.gov.ua/dostup-do-publichnoi-informatsii). However, they can be provided with general information without requested details or receive a response that requested information is restricted or confidential</t>
  </si>
  <si>
    <t>Have there been instances of civil society organisations and media representatives being intimidated or persecuted while investigating or reporting on human rights violations and corruption within security and law enforcement bodies in the last 3 years?</t>
  </si>
  <si>
    <t xml:space="preserve">No such reported cases. </t>
  </si>
  <si>
    <t>In the evening of May 8 2022,An Azerbaijani journalist, who has worked as a freelancer for RFE/RL, says she was attacked by an unknown man armed with a knife who threatened and intimidated her over her coverage of a high-profile murder trial.  Recently, she has been working in the case of the abduction of 10-year-old Narmin Guliyeva. The neighbor of Narmin, Ilkin Suleymanov, is being tried for her murder, but the journalist believes he is being used as a scapegoat to cover up the actual perpetrator or perpetrators.
Source: https://www.rferl.org/a/azerbaijan-journalist-attacked-murder-trial/31841147.html</t>
  </si>
  <si>
    <t>According to the Belarusian NGO Lawtrend, as of 31 March 2023, 809 non-commercial organisations are in the process of forced liquidation, including suits on liquidation filed by registration bodies to court, or forcibly excluded from the Unified State Register of Legal Entities and Individual Entrepreneurs. All human rights organisations have been closed or were forced to leave the country and register abroad. Many human rights defenders are criminally persecuted and sentenced to lengthy prison terms. Those who were involved in monitoring of human rights abuses by the law enforcement are particularly targeted and detained in particularly harsh conditions.</t>
  </si>
  <si>
    <t>In 2022, the Office of the Public Defender registered a number of cases of possible criminal acts committed against media representatives, which meant illegal interference in professional activities, damage to property, assault, persecution, threats, and violation of privacy. As a result, investigation was started on 13 cases. According to the Special Investigation Service, criminal prosecution was conducted in 5 cases, and the investigation was terminated in 1 case.
According to the requested information regarding 19 criminal cases detected in 2021 and 7 criminal cases detected in 2020, it was possible to charge perpetrator in only one case. Of particular note is the investigation into the abduction of Azerbaijani journalist Afgan Mukhtarli, which happened in 2017, and criminal prosecution against specific persons has not yet been initiated.
(Report of the Public Defender of Georgia 2022)</t>
  </si>
  <si>
    <t>There are no such records for the reporting period, at least they were not publicized. The most well-known journalistic investigative center in the country has not registered any cases of intimidation of journalists by the authorities, including in the field of security, defense, and public order, regardless of the reason. (Source: https://www.investigatii.md/ro/search?word=intimidare)</t>
  </si>
  <si>
    <t>There were no such cases in the territories controlled by the Government of Ukraine. However, there are numerous cases of intimidation and prosecution of journalists and civil society activists in the territories temporarily occupied by Russia.</t>
  </si>
  <si>
    <t>1.3.4.4.2 Civil society consultations on security policy and reform</t>
  </si>
  <si>
    <t>Do the management institutions hold regular consultations with civil society organisations on security policies and reform?  Please specify for: Ministry of Defence.</t>
  </si>
  <si>
    <t>Not on regular but on case-by-case basis.</t>
  </si>
  <si>
    <t>Ministry of Défense has no consultation with civil society  on security policies and reform.</t>
  </si>
  <si>
    <t>Partially and selectively -  during the reporting period the MOD held consultations with civil society organizations to review draft laws, discuss policy development of diversity and inclusion at the MOD, examine human rights situation among conscripted military and introduce best practices.</t>
  </si>
  <si>
    <t>In situations where a certain ministry promotes important reforms in the policy area for which it is responsible, then, as a rule, after the Government meeting, during which these reforms are approved, the Prime Minister, accompanied by the relevant minister, explains the essence of the reform in press conferences. Also, depending on the magnitude of the reform, the relevant minister participates in TV and radio shows to present the essence of the reform, but also to answer other current questions in the coordinated field.
Furthermore, each ministry organizes public consultations on the draft decisions promoted by them.</t>
  </si>
  <si>
    <t>Apart from consultations in April Anti-Corruption Council under the MoD of Ukraine was launched.</t>
  </si>
  <si>
    <t>Do the management institutions hold regular consultations with civil society organisations on security policies and reform?  Please specify Ministry of Interior (and the Ministry of Justice if applicable).</t>
  </si>
  <si>
    <t xml:space="preserve">Police regularly consults with the public monitoring group and respects their participation in varous reforms. </t>
  </si>
  <si>
    <t>The Ministry of Interior and the Ministry of Justice formally consult with pro-governmental civil society on security policies and reform.</t>
  </si>
  <si>
    <t xml:space="preserve">Partially and selectively - during the reporting period the MIA, as well as Police Academy  cooperated with civil society organizations and international donors on  issues of CBRN policy development and secuirty. </t>
  </si>
  <si>
    <t>Yes. In situations where a certain ministry promotes important reforms in the policy area for which it is responsible, then, as a rule, after the Government meeting, during which these reforms are approved, the Prime Minister, accompanied by the relevant minister, explains the essence of the reform in press conferences. Also, depending on the magnitude of the reform, the relevant minister participates in TV and radio shows to present the essence of the reform, but also to answer other current questions in the coordinated field. Furthermore, each ministry organizes public consultations on the draft decisions promoted by them.</t>
  </si>
  <si>
    <t>Civil Council under the Ministry of Interior remains active despite the martial law period</t>
  </si>
  <si>
    <t>Do the management institutions hold regular consultations with civil society organisations on security policies and reform?  Please specify Intelligence and Security Agency.</t>
  </si>
  <si>
    <t>The answer is clearly no, as intelligence units do not consult civil society and do not even support the participation of civil society in intelligence and security state activities.</t>
  </si>
  <si>
    <t>Intelligence and Security Agency has no consultation with civil society on security policies and reform.</t>
  </si>
  <si>
    <t>Areas of cooperation with the civil society are limited to national policy development on  CBRN security and safety issues, Cooperation with the IAEA, EU members states on nuclear security and safety.</t>
  </si>
  <si>
    <t>In general terms, the Intelligence and Security Service does not have powers to develop and promote public policies, its representatives being co-opted into the working groups by entities that have powers to develop policies in the Service's fields of activity, such as the Ministry of Internal Affairs, the Ministry Defense, Parliament. The leaders of the respective institution rarely organize press conferences or public events.</t>
  </si>
  <si>
    <t>The reform of the Security Service of Ukraine remains delayed and the position of civil society in this regard often remains overlooked.</t>
  </si>
  <si>
    <t>1.3.4.4.3 Institutionalization of consultation formats</t>
  </si>
  <si>
    <t>Is the format of consultations institutionalised (civil society council)? Please specify separately for the following institutions: Ministry of Defence.</t>
  </si>
  <si>
    <t>Ministry of Defense created institutional framework, but such meetings with civil society members are not held regularly.</t>
  </si>
  <si>
    <t>The Ministry of Defense has no format of consultations institutionalized (civil society council).</t>
  </si>
  <si>
    <t>Under the legislation in force, each public entity is obliged to set an internal mechanism for ensuring transparency in the decision-making process. In this vein, each entity periodically updates the list of civil society organizations active in the field it manages, and their contact details, which it consults in the process of drawing up decisions, drawing up reports, or discussing issues of major common interest. The Ministry of Defense has designated a person responsible for ensuring the public consultation process, and the list of civil society organizations with which they collaborate is placed on the ministry's website. (Source: https://www.army.md/?lng=2&amp;action=show&amp;cat=241&amp;submenuheader=0)</t>
  </si>
  <si>
    <t>Is the format of consultations institutionalised (civil society council)? Please specify for: Ministry of Interior (and the Ministry of Justice if applicable).</t>
  </si>
  <si>
    <t xml:space="preserve">Police created institutional framework, but such meetings with civil society members are not held regularly.	
</t>
  </si>
  <si>
    <t>The Ministry of Interior (and the Ministry of Justice have  format of consultations institutionalized (civil society council).</t>
  </si>
  <si>
    <t>Under the legislation in force, each public entity is obliged to set an internal mechanism for ensuring transparency in the decision-making process. In this vein, each entity periodically updates the list of civil society organizations active in the field it manages, and their contact details, which it consults in the process of drawing up decisions, drawing up reports, or discussing issues of major common interest. The Ministry of Internal Affairs has designated a coordinator responsible for ensuring the public consultation process, and the list of civil society organizations with which they collaborate is placed on the ministry's (Source: website.https://mai.gov.md/ro/consultari-publice)</t>
  </si>
  <si>
    <t>Is the format of consultations institutionalised (civil society council)? Please specify for: Intelligence and Security Agency</t>
  </si>
  <si>
    <t>Intelligence and securitiy agencies refain from doing consultations.</t>
  </si>
  <si>
    <t>The Intelligence and Security Agency  has no format of consultations institutionalized (civil society council).</t>
  </si>
  <si>
    <t xml:space="preserve">  </t>
  </si>
  <si>
    <t>In general terms, the Intelligence and Security Service does not have powers to develop and promote public policies, its representatives being co-opted into the working groups by entities that have powers to develop policies in the Service's fields of activity, such as the Ministry of Internal Affairs, the Ministry Defense, Parliament. However, the Service has, on its web page, a directory dedicated to decision-making transparency, where it places draft decisions relevant to the authority, drawn up by other entities with the right of legislative initiation, activity reports and other information relevant to the activity that is not of a limited public nature or is not classified as a state secret.</t>
  </si>
  <si>
    <t>There is no data regarding existance and any activities of the Council under Intelligence Service (although its existance is envisaged by Art. 54 of the Law on Intelligence dated by September 17 2020), the Art. 66 of the Draft Law on Security Service of Ukraine envisages the creation of the Civil Council but with a complicated procedure https://w1.c1.rada.gov.ua/pls/zweb2/webproc4_1?pf3511=70243</t>
  </si>
  <si>
    <t>Do civil society organisations have access to hearings on functioning and abuses by security and law enforcement forces in the standing committees of the parliament?</t>
  </si>
  <si>
    <t>Yes, the hearings in the committees are open.</t>
  </si>
  <si>
    <t>Civil society organisations have no access to hearings on functioning and abuses by security and law enforcement forces in the standing committees of the parliament.</t>
  </si>
  <si>
    <t xml:space="preserve">civil society organizations are attending the Public Defender's annual report that usually contains information on cases of violation of human rights by law enforcers. </t>
  </si>
  <si>
    <t xml:space="preserve">
The meetings of the standing parliamentary committees are public, but in case the public debate of the issues may prejudice the protection measures of the citizens or the national security, the committee may decide, on the proposal of one of its members, that the meeting be closed.</t>
  </si>
  <si>
    <t>CSOs have possibility to participate in hearings on functioning and abuses by security and law enforcement forces in the Parliament and its committees, except for the cases when they are closed for CSOs because of confidential information to be used there. However, there is a lack of information regarding any such hearings recently.</t>
  </si>
  <si>
    <t>Do members of the independent National Preventive Mechanism (under OPCAT) (if it exists - see 1.3.1 Civil liberties) have unrestricted access to places of detention?</t>
  </si>
  <si>
    <t>This mechanism is under the Ombudsman's office which gives this institution unhindered access to places of detention.</t>
  </si>
  <si>
    <t xml:space="preserve">The National preventive group is established within the Commissioner's Office for the purposes of fulfilling the functions of the national preventive mechanism. Persons not below the age of 25, with higher education, having experience in human rights protection and of high moral values can be appointed as members of the National Preventive Group. The members of the National preventive group are appointed by the Commissioner based on transparent procedures for the period of 3 years.
The National preventive group has the following rights:
- to access to police stations, temporary detention places, investigatory isolators, penitentiary institutions, military guardhouses, psychiatric institutions, detention centers for illegal migrants and other places, which detained persons cannot leave on their own will at any time, without hindrance or prior notification; to meet privately or when deemed necessary with participation of an expert or interpreter and interview in private the detained persons, as well as any other persons who may provide relevant information; to get acquainted with and obtain copies of the documents confirming the lawfulness of detention of the detained persons, as well as providing information on treatment and the conditions of detention of the persons mentioned above; to prepare acts and document the process and the results of the actions undertaken.
Source: https://ombudsman.az/en/view/pages/64/
</t>
  </si>
  <si>
    <t>There is no independent National Preventive Mechanism</t>
  </si>
  <si>
    <t xml:space="preserve">The Public Defender of Georgia carries out functions of a National Preventive Mechanism, envisaged by the Optional Protocol to the United Nations Convention against Torture and Other Cruel, Inhuman or Degrading Treatment or Punishment.
For the purpose of fulfilling the functions of the National Preventive Mechanism, a Special Preventive Group was set up at the Public Defender’s Office, which regularly monitors the situation. In order to fullfill it's function as National Preventive Mechanism the department of prevention and Monitoring has been established within the Public Defender's Office. (https://www.ombudsman.ge/eng/arasamtavrobo-organizatsiebtan-tanamshromlobis-tsesi)
</t>
  </si>
  <si>
    <t>To protect people against torture and other cruel, inhuman, or degrading punishments or treatments, next to the People's Advocate Office, the Council for the Prevention of Torture was created as the National Torture Prevention Mechanism, under the Optional Protocol to the Convention against Torture and of other cruel, inhuman or degrading punishments or treatments.
The People's Advocate ensures that the members of the Council carry out preventive and monitoring visits in the places where persons deprived of liberty are or may be, placed there by the disposition of a state body or at its direction, or with its agreement or tacit consent. Council members independently choose the places to be visited and the people they want to talk with. To carry out preventive and monitoring visits, no prior notification or permission from any authority is necessary. During preventive and monitoring visits, audio or video devices may be used, with the consent of the person to be recorded. After each visit, a report is drawn up which will include, as appropriate, proposals and recommendations regarding the improvement of the situation. (Source: http://ombudsman.md/consiliul-pentru-prevenirea-torturii/vizite/)</t>
  </si>
  <si>
    <t>The Ombudan's Order on Regulation on the Organization and Conducting of the Monitoring Visits of NPM amended on July 23, 2020 assures the right of CSO for unrestricted access. https://ombudsman.gov.ua/ua/page/npm/provisions/ongoing-performance/ This is not valid for the temporarily occupied territories though</t>
  </si>
  <si>
    <t>Is civil society represented in the designated National Preventive Mechanism (under OPCAT)?</t>
  </si>
  <si>
    <t>Given that the NPM is under the Ombudsman office, the civil soceity is indirectly represented in this framework.</t>
  </si>
  <si>
    <t>National Preventive Mechanism designated only employees of Ombudsman.
Source:  https://ombudsman.az/az/view/pages/70</t>
  </si>
  <si>
    <t xml:space="preserve">Non-governmental organizations working in the field of prevention of torture or human rights may submit a project application to the Public Defender to implement joint projects under the mandate of the National Preventive Mechanism and together with representatives of the Public Defender's Office, which may include paying thematic visits to places of deprivation or restriction of liberty, conducting researches to study in depth the situation at similar places, or carrying out educational and awareness-raising activities. Non-governmental organizations may apply to the Public Defender within the framework of competitions periodically announced by the Public Defender, or any time, without a competition. (https://www.ombudsman.ge/eng/arasamtavrobo-organizatsiebtan-tanamshromlobis-tsesi)
</t>
  </si>
  <si>
    <t>The Council for the Prevention of Torture consists of 7 members. The Ombudsman and the Ombudsman for Children's Rights are ex officio members of the Council. The other members are proposed by civil society, selected through a contest organized by the Ombudsman Office, and appointed for a 5-year term, which cannot be renewed.</t>
  </si>
  <si>
    <t xml:space="preserve">The NPM continues cooperation with national and international partners and benefits from the assistance of civil society organizations, international human rights mechanisms. The CSO representatives are the members of the NPM Coordination Council </t>
  </si>
  <si>
    <r>
      <t xml:space="preserve">According to the Freedom in the World Report published by Freedom House, Freedom of the Net, what is the </t>
    </r>
    <r>
      <rPr>
        <b/>
        <sz val="12"/>
        <color theme="1"/>
        <rFont val="Calibri (Body)"/>
      </rPr>
      <t>global score</t>
    </r>
    <r>
      <rPr>
        <sz val="12"/>
        <color theme="1"/>
        <rFont val="Calibri (Body)"/>
      </rPr>
      <t xml:space="preserve"> of your country?  Source (2022): https://freedomhouse.org/report/freedom-net/2022/countering-authoritarian-overhaul-internet</t>
    </r>
  </si>
  <si>
    <r>
      <rPr>
        <sz val="12"/>
        <color theme="1"/>
        <rFont val="Calibri (Body)"/>
      </rPr>
      <t xml:space="preserve">Total Score = 74 (free) </t>
    </r>
    <r>
      <rPr>
        <sz val="12"/>
        <color theme="1"/>
        <rFont val="Calibri"/>
        <family val="2"/>
      </rPr>
      <t>According to the FH, Internet freedom in Armenia improved in 2022 comparing to the previous two years, largely due to the lifting of restrictions on the free flow of information that the government implemented  during to the armed conflict between Armenian and Azerbaijani forces, as well as related to the COVID-19. However, the rank is lower than in 2019.</t>
    </r>
  </si>
  <si>
    <r>
      <t xml:space="preserve">According to the Freedom House the score is </t>
    </r>
    <r>
      <rPr>
        <b/>
        <sz val="12"/>
        <color theme="1"/>
        <rFont val="Calibri"/>
        <family val="2"/>
      </rPr>
      <t>38 out of 100 making the internet freedom in Azerbaijan Not Free.</t>
    </r>
    <r>
      <rPr>
        <sz val="12"/>
        <color theme="1"/>
        <rFont val="Calibri"/>
        <family val="2"/>
      </rPr>
      <t xml:space="preserve">
https://freedomhouse.org/explore-the-map?type=fotn&amp;year=2022&amp;country=AZE</t>
    </r>
  </si>
  <si>
    <t>28 (Not free)</t>
  </si>
  <si>
    <r>
      <t xml:space="preserve">According to the freedom of net 2022 report, global score of Georgia is </t>
    </r>
    <r>
      <rPr>
        <b/>
        <sz val="12"/>
        <color theme="1"/>
        <rFont val="Calibri"/>
        <family val="2"/>
      </rPr>
      <t>78 (free)</t>
    </r>
  </si>
  <si>
    <r>
      <t xml:space="preserve">The global score for Moldova is </t>
    </r>
    <r>
      <rPr>
        <b/>
        <sz val="12"/>
        <color theme="1"/>
        <rFont val="Calibri"/>
        <family val="2"/>
      </rPr>
      <t>62/100</t>
    </r>
  </si>
  <si>
    <r>
      <rPr>
        <sz val="12"/>
        <color theme="1"/>
        <rFont val="Calibri (Body)"/>
      </rPr>
      <t>59 (Partly free)</t>
    </r>
    <r>
      <rPr>
        <sz val="12"/>
        <color theme="1"/>
        <rFont val="Calibri"/>
        <family val="2"/>
      </rPr>
      <t xml:space="preserve"> This score is based on several factors. 1) Russia's invasion of Ukraine affected infrastructure factors: the destruction of ISPs networks, frequent blackouts, and the failure of ISPs' equipment caused technical problems with Internet access across the country. 2) Since 2014, the ban for Russian Internet resources has been started in Ukraine. For example, in 2017, the several services of Russian companies like VKontakte, Odnoklassniki, Yandex, and Mail.ru, and more than 600 other resources were blocked in Ukraine. From February 2022, additional blocking of resources related to Russia and dangerous to state security began. For example, providers were ordered to block more than 48 million IP addresses in the Russian segment of the Internet, which would significantly restrict access to Russian websites. 3) Partial restrictions on the Internet were applied in the frontline zones and combat zones. 4) The Russian occupation administrations in the temporarily occupied territories blocked Ukrainian Internet and mobile providers. Despite all the difficulties Ukrainian authorities and tech companies has supported the prompt restoration of all damaged equipment and networks to secure the Internet access for the citizens. During the blackouts when the broadband internet was out of order, citizens used the mobile connection however the speed was quite low and unstable. </t>
    </r>
  </si>
  <si>
    <t>According to the Vibrant Information Index (2022), what is the level of vibrancy of your country?  (Source: https://www.irex.org/sites/default/files/Vibrant_Information_Barometter_2022.pdf)</t>
  </si>
  <si>
    <r>
      <rPr>
        <b/>
        <sz val="12"/>
        <color theme="1"/>
        <rFont val="Calibri"/>
        <family val="2"/>
      </rPr>
      <t>Score = 22</t>
    </r>
    <r>
      <rPr>
        <sz val="12"/>
        <color theme="1"/>
        <rFont val="Calibri"/>
        <family val="2"/>
      </rPr>
      <t xml:space="preserve"> According to the Vibrant Information Index (2022), the situation in Armenia is characterized as "somewhat vibrant". It slightly worsened comparing to the 2021 (22 against 23 points). The most problematic areas are "information quality" and "consumption&amp;engagement" (19), and the most advanced "multiple channels" (26) which reflects plurality in the media environment.</t>
    </r>
  </si>
  <si>
    <r>
      <t xml:space="preserve">VIBE 2022: 
</t>
    </r>
    <r>
      <rPr>
        <b/>
        <sz val="12"/>
        <color theme="1"/>
        <rFont val="Calibri"/>
        <family val="2"/>
      </rPr>
      <t>Overall Average Scores - Azerbaijan 10, Not Vibrant</t>
    </r>
    <r>
      <rPr>
        <sz val="12"/>
        <color theme="1"/>
        <rFont val="Calibri"/>
        <family val="2"/>
      </rPr>
      <t xml:space="preserve">
Information Quality - Azerbaijan 11, Slightly Vibrant
Multiple Channels  - Azerbaijan 9, Not Vibrant
Information Consumption and Engagement - Azerbaijan 8, Not Vibrant
Transformative Action - Azerbaijan 11, Slightly Vibrant</t>
    </r>
  </si>
  <si>
    <t>Score =13 (slightly vibrant)</t>
  </si>
  <si>
    <r>
      <t xml:space="preserve">According to the Vibrant Information Index (2022), </t>
    </r>
    <r>
      <rPr>
        <b/>
        <sz val="12"/>
        <color theme="1"/>
        <rFont val="Calibri"/>
        <family val="2"/>
      </rPr>
      <t>overall vibrancy score is 16 (slightly vibrant)</t>
    </r>
  </si>
  <si>
    <r>
      <t>The level of vibrancy for Moldova is</t>
    </r>
    <r>
      <rPr>
        <b/>
        <sz val="12"/>
        <color theme="1"/>
        <rFont val="Calibri"/>
        <family val="2"/>
      </rPr>
      <t xml:space="preserve"> 22 (somewhat vibrant)</t>
    </r>
  </si>
  <si>
    <r>
      <rPr>
        <b/>
        <sz val="12"/>
        <color theme="1"/>
        <rFont val="Calibri"/>
        <family val="2"/>
      </rPr>
      <t>Score = 22 (somewhat vibrant</t>
    </r>
    <r>
      <rPr>
        <sz val="12"/>
        <color theme="1"/>
        <rFont val="Calibri"/>
        <family val="2"/>
      </rPr>
      <t>) In Ukraine, there are still problematic issues with the observance of journalistic standards. In particular, the practice of publishing paid-for materials (the so-called jeansa) remains quite widespread, especially for regional and small media. At the same time, the leading media groups (belonging to the so-called oligarchs), which control almost 75% of the market and audience, protect the political and economic interests of their owners. The influence of regional authorities on the local media remains significant, which affects rather self-censorship by journalists than open censorship. At the same time, there are a number of media NGOs and self-regulatory bodies that set standards and monitor their compliance, setting quality trends in the media market (e.g., white lists of media that adhere to standards). In addition, the diversity of traditional channels, as well as the rapid development of OTT platforms and video blogging, gives media consumers access to a variety of content and allows them to build their own media picture. Since February 2022, the beginning of the Russian invasion of Ukraine, leading TV channels have united in the so-called National Telethon, which, on the one hand, has contributed to the consolidation of society, and on the other hand, has significant influence from the authorities (despite the fact that most of the participants in the marathon are commercial channels), which somewhat distorts the unbiased picture of what is happening in the country and at the front.</t>
    </r>
  </si>
  <si>
    <t>According to the World Press Freedom Index: 2022 published by Reporters without borders, what is the score of your country?  Source: https://rsf.org/en/rsf-s-2022-world-press-freedom-index-new-era-polarisation</t>
  </si>
  <si>
    <r>
      <rPr>
        <b/>
        <sz val="12"/>
        <color theme="1"/>
        <rFont val="Calibri"/>
        <family val="2"/>
      </rPr>
      <t xml:space="preserve">Score = 68.97 (ranking 51/180) </t>
    </r>
    <r>
      <rPr>
        <sz val="12"/>
        <color theme="1"/>
        <rFont val="Calibri"/>
        <family val="2"/>
      </rPr>
      <t xml:space="preserve">According to the RSF, Armenia improved its position in the World Press Freedom Index 2022 moving from 63rd in 2021 to 51st place which was display of recovery following hardships of war and post-war periods as well as restrictive policies conditioned by COVID-19 crisis. Media environment is quite pluralistic, however extremely polarized. </t>
    </r>
  </si>
  <si>
    <r>
      <t xml:space="preserve">INDEX 2022
154 / 180
</t>
    </r>
    <r>
      <rPr>
        <b/>
        <sz val="12"/>
        <color theme="1"/>
        <rFont val="Calibri"/>
        <family val="2"/>
      </rPr>
      <t>Score : 39.4</t>
    </r>
  </si>
  <si>
    <t>Score: 36,92 (ranking 153/180)</t>
  </si>
  <si>
    <r>
      <t xml:space="preserve">According to the World Press Freedom Index (2022) </t>
    </r>
    <r>
      <rPr>
        <b/>
        <sz val="12"/>
        <color theme="1"/>
        <rFont val="Calibri"/>
        <family val="2"/>
      </rPr>
      <t xml:space="preserve">the score of Georgia is 59.3 (ranking 89/180). </t>
    </r>
    <r>
      <rPr>
        <sz val="12"/>
        <color theme="1"/>
        <rFont val="Calibri"/>
        <family val="2"/>
      </rPr>
      <t xml:space="preserve">it is notable that the score decreased by 11.66 points compared to 2021 report. </t>
    </r>
  </si>
  <si>
    <t>The RFS score for Moldova is 73.47 (ranking 40/180)</t>
  </si>
  <si>
    <r>
      <rPr>
        <b/>
        <sz val="12"/>
        <color theme="1"/>
        <rFont val="Calibri"/>
        <family val="2"/>
      </rPr>
      <t>Score: 55,76</t>
    </r>
    <r>
      <rPr>
        <sz val="12"/>
        <color theme="1"/>
        <rFont val="Calibri"/>
        <family val="2"/>
      </rPr>
      <t xml:space="preserve"> Ukraine is ranked</t>
    </r>
    <r>
      <rPr>
        <b/>
        <sz val="12"/>
        <color theme="1"/>
        <rFont val="Calibri (Body)"/>
      </rPr>
      <t xml:space="preserve"> 106th in the World Press Freedom Index.</t>
    </r>
    <r>
      <rPr>
        <sz val="12"/>
        <color theme="1"/>
        <rFont val="Calibri"/>
        <family val="2"/>
      </rPr>
      <t xml:space="preserve"> This is, of course, primarily due to the impact of the Russian invasion of Ukraine. Since the beginning of full-scale invasion, the government and military leadership have adopted a number of restrictive measures for journalists, the need for which is justified by security concerns. These include restrictions on movement, access to military and civilian facilities, a ban on certain filming, etc. The accreditation system for journalists, including foreign ones, was also transformed. The general discourse of restrictions is perceived with understanding within the country, as a full-scale war and martial law naturally impose certain restrictions on rights and freedoms, but a number of decisions have sparked lively debate within the professional community. In particular, the law establishing criminal liability for unauthorized dissemination of information on the movement or location of the Armed Forces of Ukraine committed under martial law or a state of emergency has caused such a debate. Access to state authorities for journalists also has certain limitations compared to peacetime. For example, due to security reasons, journalists are not allowed to attend the sessions of the Ukrainian Parliament. At the same time, government officials organize frequent communications with the press in specially protected areas (including the subway). In addition, representatives of the authorities, both at the central and regional levels, inform citizens on a daily basis (in the format of video messages) about the situation in the country or region. In addition, during the reporting period, new media legislation (among other reasons, also needed for Ukraine's European integration) was adopted in Ukraine, which also sparked a lively discussion both within the professional community in Ukraine and among international experts. It is worth noting that the law establishes regulation for online media for the first time, although the regulation itself is not strict and registration of such media is voluntary. All online media will be divided into three groups: registered media, non-registered media with contact information on the website, and anonymous resources. Each of these groups will have its own scale of sanctions for violating the law, with the most severe for anonymous media. Bloggers who publish on Facebook, Telegram, or YouTube can also register and become online media. Also, during the war, all print media have to register; the law gives them a year to do so, and when the war is over, registration will no longer be mandatory. For the first time, the law also includes co-regulation tool and and room for media self-regulation. This can prevent threats to freedom of speech by extending the regulatory powers of the National Council to online media and the print press. The state cannot interfere with self-regulation in any way.</t>
    </r>
  </si>
  <si>
    <t>Does national legislation provide criminal liability for defamation or libel?</t>
  </si>
  <si>
    <t>Insult and libel were decriminalized in Armenia since 2010. Though in July 2021 “grave insults” were criminalized, this provision remained operational only one year. In July 2022 it was excluded from the new Criminal Code and all respective criminal cases were cancelled.</t>
  </si>
  <si>
    <t>Defamation and insults in real public speeches, publicly exhibited works, in mass media or on the Internet if public lead to liability under Articles 147 and 148 of the Criminal Code. At the same time, according to Article 148-1 of the Criminal Code, it is considered a crime to slander or insult by using fake usernames, profiles or accounts in public display in the Internet information resource (online).
https://www.e-qanun.az/framework/46947#b_10</t>
  </si>
  <si>
    <t xml:space="preserve">there is no criminal responsibility for defamation or libel. It is notable, that during that during the report period, number of SLAP cases increased. </t>
  </si>
  <si>
    <t>In the previous version of the Criminal Code of Ukraine of 1960, there was a provision on defamation. However, when the parliament adopted the new Criminal Code of Ukraine in 2001, he refused to criminalize this act. The main motivation was the desire to ensure the implementation of Article 10 of the Convention for the Protection of Human Rights and Fundamental Freedoms, which enshrines the right to freedom of expression. Although the mention of criminal liability is still contained in Article 27 of the Law on Information. Since the adoption of the current Criminal Code, MPs of Ukraine have several times initiated the issue of reintroducing criminal liability for defamation, but these attempts have been unsuccessful. 
The issue of legal liability for violation of a person's right to respect for his or her dignity and honor, as well as for inviolability of business reputation (for slander as a type of defamation) in Ukraine is regulated by the Civil Code of Ukraine. Articles 28 and 32 of UA Constitution, Articles 297 and 299 of the Civil Code of Ukraine ensure the rights of everyone to respect for their honor and dignity, as well as to inviolability of business reputation, which, according to Article 201 of the Civil Code, are non-property benefits protected by civil law. If such rights are violated, a person may file a lawsuit to protect them. Causing damage to these objects of civil law protection by disseminating false data or information is non-pecuniary damage, which is subject to compensation under Article 23 of the Civil Code of Ukraine. . A citizen in respect of whom information is disseminated that is untrue or degrading to his or her honor and dignity or damaging to his or her interests or business reputation has the right to demand not only a refutation, but also compensation for property and moral damage. 
А journalist and the media outlet he or she works for may be held civilly liable and forced to compensate for the damage caused in the following cases:
a) Dissemination of inaccurate and false information, i.e. materials and reports about facts, events and phenomena that did not exist at all or that existed, but the information about them is not true due to incompleteness or distortion.
b) Dissemination of truthful information, but with limited access, in particular information about a person's private life, information about a person's personal data, etc.</t>
  </si>
  <si>
    <t>Were there legal amendments that helped secure media freedoms during the current reporting period (September 2021-Freedom 2023)?</t>
  </si>
  <si>
    <t xml:space="preserve">All legal provisions initiated by the Government in 2021-2023, including higher fines for libel and insult, as well as limited access to public information rather made work of journalists more difficult than helped securing media freedom. </t>
  </si>
  <si>
    <t>Media freedom in Azerbaijan have been restricted for years now. Many independent news outlets operate from abroad. Independent journalists on the ground are working as freelancers. On December 30, 2021, the Milli Majlis adopted the new law "On Media". 
The law applies to: media entities, editorial offices, and their products established in the territory of Azerbaijan, as well as to all media entities located outside the country and whose activities are directed to the territory and population of Azerbaijan, meaning that the law applies to media products created abroad yet are distributed on the territory of Azerbaijan, as well as to journalists who produce this material.
The law introduces mandatory issuance of appropriate licenses to journalists through the Media Registry, potentially cancelling freelance journalism in the country.
https://www.voanews.com/a/new-media-law-casts-shadow-over-azeri-media/6589503.html
https://president.az/az/articles/view/55399</t>
  </si>
  <si>
    <t>During the reporting period, there was only one big package of amendments in the legislation. Namely, On December 22, 2022, Parliament of Georgia adopted amendments to the Law on Broadcasting. Even though this was aimed at approximation to Directive 2010/13/EU (Audiovisual Media Services Directive), amended by the Directive (EU) 2018/1808, the changes were criticized by Media watchdogs, including Media Advocacy Coalition and The Council of Europe itself. 
The law expanded commission’s supervision over media content, amended the procedure of defamation cases, shifting the burden of proof from the plaintiff to the media, and provided a vague definition of hate speech. The Council of Europe highlighted that approach chosen by AVSMD directive might not be suited for Georgia for a number of reasons. Mostly because the Communications Commission is not trusted as being independent. So, this amendment not only did not help secure media freedom, but giving very sensitive content regulation authority to the commission might even endanger media freedom in Georgia.</t>
  </si>
  <si>
    <t xml:space="preserve">During the reporting period, new media legislation was adopted in Ukraine, which will come into force on March 31, 2023. For the first time, the legislation introduced a mechanism for co-regulation and self-regulation of the media. Joint regulatory bodies will be established for five types of media (audiovisual media services, audio media services, print, online and video-sharing platforms). Their task is to develop codes and criteria for the creation and dissemination of information, as well as to provide expert opinions in specific cases of violations in the areas of со-regulation.The process of establishing such bodies will begin on September 30, 2023. The law expanded the powers of the National Council to punish media for various violations, but did not give the Council the right to suspend or block media outlets without a court decision. This mechanism provides greater guarantees of freedom of speech than in a number of European countries. In many EU countries, the regulator can revoke a media license without a trial, and then the media can appeal its decision in court. The law has improved the system of penalties for violating the law. The main innovation concerns cases where registered media commit violations. The law has a so-called system of prescriptions: these are not sanctions, but a system of informing about mistakes. Only when a media outlet has a lot of unrevoked prescriptions the regulator could move to the stage of fines. 
Online media registration was introduced, but it is voluntary. At the same time, the regulator has more powers to terminate the work of unregistered online media. Anonymous websites that do not contain any information about the editorial staff or publisher can be blocked by the National Council without prior appeal to court if they systematically disseminate prohibited content. With the entry into force of the law on media, the law "On the Protection of Public Morality," which was one of the mechanisms of pressure on the media and journalism, became invalid.  </t>
  </si>
  <si>
    <t>Does legislation cover digitalisation/transition to digitalisation processes in the broadcast sphere of the country?</t>
  </si>
  <si>
    <t>Although in 2020 the law "On Radio and Television" was replaced by the law "On Audiovisual Media" the latter still regulates traditional forms of broadcast media and does not meet the principle of "technological neutrality".</t>
  </si>
  <si>
    <t>https://president.az/az/articles/view/55399</t>
  </si>
  <si>
    <t xml:space="preserve">Transition to digitalization processes in the broadcast sphere in Georgia was finalized in 2015 (it was regulated by the legislation). Currently, Law of Georgian „on broadcasting” and secondary legislation regulates relations between broadcasters and multiplex operators. </t>
  </si>
  <si>
    <t>In 2006, Ukraine joined an international agreement that regulates the introduction of digital terrestrial broadcasting in 103 countries in Europe, Asia and Africa. Although Ukraine's obligations to switch from analog to digital television signal transmission technologies were to take place in 2015, the final date has been repeatedly postponed.
On August 31, 2018, analog television broadcasting ceased throughout the country, except for the temporarily occupied territories and territories bordering Russia and the territories occupied by Russia (including Crimea). On December 16, 2020, the Government adopted Resolution, which restores the analog broadcasting until March 31, 2021 for some channels in the territories bordering the Russian Federation and the temporarily occupied territories until the restoration of Ukraine's sovereignty and territorial integrity and for some local channels without digital licences.</t>
  </si>
  <si>
    <t>Are there provisions in national legislation that prohibit the broadcasting of any TV or Radio channel or the publication of any print or online media outlet because of its political affiliation?</t>
  </si>
  <si>
    <t>There are no formal regulatory norms preventing any type of media from having political affiliations.</t>
  </si>
  <si>
    <t>Because of political affiliation no.
Yet, article 12.3. of the New Media Law provides:
If in the logo (emblem) of the editorial office of the media entity, there are symbols and (or) their combination (words, letters, numbers, graphic elements) that promote racial, religious, gender, ethnic and other discrimination, terrorism, violence and cruelty, which are contrary to morals. etc.), as well as the use of a logo (emblem) identical or similar to the editorial logo (emblem) of another media entity is prohibited.
https://president.az/az/articles/view/55399</t>
  </si>
  <si>
    <t xml:space="preserve">There is no specific/direct provision in the legislation that entitles public authorities to prohibit media organization due to its political affiliation. however, law on broadcasting of Georgia prohibits any political party, administrative body, civil servant and/or a person which holds political office/position to own broadcasting license. </t>
  </si>
  <si>
    <t>The most media limitations in Ukraine are dealing with Russia's information influences and the attempts of UA Government to protect information environment. In the summer of 2022, the Verkhovna Rada of Ukraine adopted a law that granted the country's media regulator special licensing and sanctioning powers to broadcasters during martial law. The use of television and radio organisations is not allowed to propagate the Russian Nazi totalitarian regime, the armed aggression of the Russian Federation as a terrorist state against Ukraine, as well as the symbols of the military invasion of the Russian totalitarian regime. It the violations of such prohibitions are revealed, including the violation of the prohibition to distribute audiovisual works that deny or justify the criminal nature of the communist totalitarian regime of 1917-1991 in Ukraine and the national socialist (Nazi) totalitarian regime, the media regulator will be able to apply a special procedure for bringing broadcasters to justice. 
In addition, the new media legislation adopted in 2022 in Ukraine includes a special section on information protection in Section IX. "PECULIARITIES OF LEGAL REGULATION OF MEDIA ACTIVITIES IN THE CONTEXT OF ARMED AGGRESSION". This section allows the regulator to respond to the occupation or attempts by Russia to promote its media.</t>
  </si>
  <si>
    <t xml:space="preserve">Have there been reported cases of direct or indirect government interference in, or control over, the editorial freedom of public or independent media outlets (such as court injunctions or acts of censorship or pressure to remove editorial staff) or the the functioning of media outlets (such as pressure to remove management, or to remove a licence to broadcast of a locally owned and based media organisation)? </t>
  </si>
  <si>
    <t xml:space="preserve">There are no direct evidences of the Government's interference in the editorial policies of Armenian media. At the same time individual precedents of indirect pressure on journalists and outlets with intention to make respective influence on the content of their publications can be emphasized. For instance, the fact that in 48 out of the 93 lawsuits against media accepted for proceedings in 2021-2022 (38 in 2021 and 10 in 2022) the plaintiffs were current or former state officials. Although there are only few rulings of the judiciary raised suspicions of watchdog organizations  that they were motivated by the specific interests of those officials. The way Public broadcaster covers political issues allow to assume that in many cases it fails ensuring balanced attitude towards the Government and its opponents, which is the result of sophisticated forms of control over the editorial office of PBC. </t>
  </si>
  <si>
    <t>No reported cases.</t>
  </si>
  <si>
    <t xml:space="preserve">During the reporting period, manager of the Mtavari Arkhi (major critical broadcaster) was imprisoned. The Communications Commission of Georgia (ComCom) imposed unprecedented amount of fines (two times) regarding the same broadcaster. In addition, discreditation campaigns against the independent media outlets are carried out. Practice to initiate politicly motivated civil lawsuits (SLAPP cases) has implemented.  </t>
  </si>
  <si>
    <t>Since the end of winter 2022, martial law has been officially introduced in Ukraine. Accordingly, it imposes restrictions on the rights and freedoms of citizens and officially allows censorship. However, according to media human rights activists, there were significantly fewer cases of violations of media and journalists' rights by the Ukrainian authorities in 2022 than in 2021 and 2020. The main violations were obstruction of legitimate journalistic activities and restrictions on access to public information and cybercrime, which is natural for the situations under martial law. The most serious violation was the ban on digital broadcasting for TV Channels related to former UA President Petro Poroshenko (Espresso, Pryamyy and Channel 5).</t>
  </si>
  <si>
    <t>Have there been reported cases of journalists being prosecuted, fined or jailed on charges related to their professional activities (including those still in jail, but sentenced before the period covered by this edition of the Index)?</t>
  </si>
  <si>
    <t xml:space="preserve">There were no cases falling under this category in 2022. 14 cases of violence against journalists resulted in 16 victims were consequences of use of force by police in street clashes and did not have personally targeting motivation. </t>
  </si>
  <si>
    <t xml:space="preserve">Blogger Aslan Gurbanov Sentenced to Prison on Charges of Propaganda against the Government.
https://fom.coe.int/en/alerte/detail/107637013
Azerbaijani Journalist Avaz Zeynalli Remanded in Custody on Bribery Charges.
https://fom.coe.int/en/alerte/detail/107637997
Azerbaijani Reporter Elchin Mammad over charges of theft with the infliction of damage on a large scale.
https://fom.coe.int/en/alerte/detail/64297542
Journalist Polad Aslanov Arrested, Jailed and Charged with High Treason
https://fom.coe.int/en/alerte/detail/49403179
Azerbaijani Photojournalist Vali Shukurzade Sentenced to Administrative Detention
https://fom.coe.int/en/alerte/detail/107638766
</t>
  </si>
  <si>
    <t>During the reporting period, manager of the Mtavari Arkhi (opposition news channel) - Nika Gvaramia was imprisoned.  By national and international reports (State Department Report, EU association agreement implementations report) case of Nika Gvaramia is considered as politically sensitive case. EU Parliament (called on Georgia to pardon Nika Gvaramia - https://www.europarl.europa.eu/doceo/document/TA-9-2022-0442_EN.pdf).  Amnisty International published a statement on the case as well (https://www.amnesty.org/en/latest/news/2022/05/georgia-sentencing-of-pro-opposition-media-owner-nika-gvaramia-a-political-motivated-silencing-of-s-dissenting-voice/?utm_source=annual_report&amp;utm_medium=epub&amp;utm_campaign=2021)</t>
  </si>
  <si>
    <t xml:space="preserve">During the reporting period, there were very few cases of persecution of journalists (in 2022, human rights defenders identified 5 cases of legal, indirect, pressure on journalists). One of the such rare cases is a lawsuit (end of 2021) by the Odesa police against journalist and blogger Iryna Hryb for false information about police violations. </t>
  </si>
  <si>
    <t>Have there been reported cases of intimidation of journalists or other media professionals, including the storming of media sites?</t>
  </si>
  <si>
    <t>No such cases.</t>
  </si>
  <si>
    <t>In February 2022 journalist Fatima Movlamli 12 has been beaten up in a police station after she and her colleague Sevinj Sadigova refused to delete the recording they made while covering
a protest in front of Presidential Administration. 
https://www.meydan.tv/az/article/jurnalist-polis-bolmesinde-doyulduyunu-deyir/
Journalist Ayten Mammadova 13 was attacked in
the elevator of her house by an unknown man who demanded her to stop investigating the case
of a rape and murder of a 10 year old girl.
https://jam-news.net/azerbaijani-journalist-ayten-mammadova-was-attacked-recieved-death-threats-in-baku/</t>
  </si>
  <si>
    <t xml:space="preserve">There have been several cases of both physical and verbal assaults on journalists during the reporting period. These attacks are usually organized by the pro-governmental far-right groups. The impact from non-formal groups is also highlighted by the U.S. Department of State in Human Rights Report 2022. According to Special Investigative Service report of 2022, during the previous year, 7 people were prosecuted for Unlawful interference with the journalist’s professional activities.
Civil society sector actively mentions “hostile media environment”. The environment became dramatically hostile especially after the violent attacks against journalists at the Tbilisi Pride march in July 2021. Individual journalists are subject of personal threats via social media. Pages of media outlets and journalists are frequently stormed by government-controlled bots and trolls.
To sum up, there is hostile media environment in Georgia that includes personal threats, physical and verbal violence as well as storming media websites. 
</t>
  </si>
  <si>
    <t xml:space="preserve">Russia committed the largest number of crimes against Ukrainian journalists during the reporting period (470 violations in 2022). As of the end of February 2023, 48 media professionals were killed as a result of Russian aggression in Ukraine. On the Ukrainian side, intimidation of journalists occurs mainly from private individuals (for example, the case of pressure on Ukrayinska Pravda journalists by street racers) or local authorities. However, these cases have signs of indirect pressure. </t>
  </si>
  <si>
    <t>Have there been reported cases of bloggers or online journalists being prosecuted, fined, or jailed for defamation or libel during the last three years? (Sources: Human Rights Watch’s World Reports, US Department of State country reports, Freedom House Re</t>
  </si>
  <si>
    <t>According to the listed reports, there was one case worse to be specifically mentioned. In 2020-2022 Armenian authorities continued criminal incitement charges against Sashik Sultanyan, chairperson of the nongovernmental Yezidi Center for Human Rights. The charges stem from Sultanyan’s public interview alleging discrimination of the Yezidi minority in Armenia. The National Security Service, which brought the charges, wrongly characterized as “incitement” Sultanyan’s interview, which was protected speech. As stated several times by Armenian human rights organizations, despite  disproportionate investigative actions, no solid evidence of incitement to hostility by Sashik Sultanyan was found, and the court review has to be stopped. Currently the latter is still pending as the indicted has left the country.</t>
  </si>
  <si>
    <t>In March 2021, a court sentenced blogger Elchin Hasanzade and activist Ibrahim Salamov to eight months in prison on defamation charges, for corruption and other allegations they made against the head of Mingechevir city’s housing and maintenance department. They were released in November.
https://www.hrw.org/world-report/2022/country-chapters/azerbaijan
In March 2022, a regional court sentenced journalist Jamil Mammadli to a year and six months of correctional labor on slander and insult charges for corruption allegations he made against the head of a district official.
https://www.hrw.org/world-report/2023/country-chapters/azerbaijan
In in July 2022, political activist and online journalist Abid Gafarov was sentenced to one year in prison for alleged criminal defamation.  Human rights groups concluded the trial included gross violations of his constitutional rights, the charges against him were politically motivated, and the private citizens’ complaints against him were actually coordinated by government officials. 
https://www.state.gov/reports/2022-country-reports-on-human-rights-practices/azerbaijan/</t>
  </si>
  <si>
    <t xml:space="preserve">Georgian legislation decriminalized defamation in 2004. There is no administrative liability, neither fines nor imprisonment, and defamation can only be subject to civil litigation. Therefore, there have not been any fines and/or imprisonment during the reporting period. However, civil cases were actively brought against the journalists and media outlets for defamation (so called SLAPP cases) and such practice is gaining popularity amongst the entities and persons affiliated with governing party. Notably, such cases create huge threat for media outlets and freedom of expression in Georgia as there are serious questions regarding impartiality and independence of the judiciary systems. </t>
  </si>
  <si>
    <t>According to US Dept of State Human Rights report, there were instances in which the Ukrainian government practiced censorship, restricted content, and penalized individuals and media outlets for reportedly having pro- Russia views and disseminating Russian disinformation through imposing financial sanctions, banning websites, and blocking television channels. 
there have been cases of bloggers and online journalists being prosecuted for defamation or libel in Ukraine in the last three years. Most of the cases are relate to promotion of pro-russian position. 
For example, in 2021, Ukrainian blogger Anatoly Shariy who has apparently pro-Russian position mimicking under a democracy watchdog blogging was sentenced to six years in prison for allegedly inciting hatred and publishing false information. Shariy, who has been living in exile in Europe, claims the charges are politically motivated.
According to the data provided by Freedom House, the Security Service of Ukraine regularly reports exposing alleged Russian agents involved in the dissemination of information on the Internet in violation of Articles 109 and 110 of the Criminal Code. In 2020, the SBU blocked over 2,600 groups with an audience of over one million users, resulting in 50 criminal proceedings and 40 prosecutions for spreading anti-Ukrainian propaganda online. The Security Service also banned 158 foreigners from entering Ukraine for promoting separatism online. In the first quarter of 2021, the SBU detained eight individuals charged with publishing anti-Ukrainian propaganda.
Some cases of defamation trials against online journalists are related to the revealing of corruption or critizing the actions of public officials. In March 2020, the then acting head of the State Bureau of Investigation (SBI) and current Prosecutor General Iryna Venediktova announced that she had filed a lawsuit against the Anti-Corruption Action Centre and the online media outlet Ukrayinska Pravda for spreading information that her husband allegedly influenced the SBI's personnel policy. The Pecherskyi District Court of Kyiv and the Kyiv Court of Appeal granted the Prosecutor General's request. However, in 2021 at the cassation level, the Supreme Court decided the case in favour of the journalists, overturning the rulings of the lower courts.</t>
  </si>
  <si>
    <t>Does the national legislative framework allow filtering and blocking of Internet content by the State? (Source: national legislation, Human Rights Watch’s World Reports, US Department of State country reports, Freedom House Reports: Freedom of the Net)</t>
  </si>
  <si>
    <t xml:space="preserve">There are no direct law provisions envisaging filtering or blocking Internet content. At the same time this was widely practiced during and after the military conflict with Azerbaijan. Currently a legislative draft is being developed on Martial law, which tends to regulate the possibility of limiting or blocking access to the Internet. The draft is being consistently criticized by the civil society and expert community. </t>
  </si>
  <si>
    <t>During the coverage period, the government did not restrict access to any social media platforms, but continued to restrict access to websites, particularly those associated with the opposition or those that investigate politically sensitive topics, such as official corruption.
 Other websites, such as Russian state news agency RIA Novosti and Tass.ru, websites for the Russian president, Kremlin.ru, and Sputnik.ru were temporary inaccessible. 
In October 2021, the Azerbaijani government blocked access to six pro-Iran websites—Deyerler (Values), Maide (Blessings), Ahlibeyt (Prophet's Household), Ehlibēt (Prophet's Household), Shia, and Islaminsesi (Voice of Islam)—that the state claimed were promoting Iranian and religious propaganda.
According to Open Observatory for Network Interference (OONI), at least 10 websites present signs of blocking as of March 2022. They include online news sites Azerbaycansaati.tv, 24saat.org, Abzas.net, Azadliq.info, Azadliq Radio (Radio Free Europe/Radio Liberty's [RFE/RL’s] Azerbaijani language service), Gununsesi,59 Kanal 13 (online) TV, Meydan TV, as well as the websites for the Organized Crime and Corruption Reporting Project (OCCRP) and RFE/RL. In violation of the Law on Information, Informatization, and Protection of Information, the government has not made available a list of websites that have been blocked.
https://freedomhouse.org/country/azerbaijan/freedom-net/2022</t>
  </si>
  <si>
    <t xml:space="preserve">Resolution № 3 of March 17, 2006, of the Communications Commission defines the types of information dissemination that are inadmissible via the internet. Namely, according to the Resolution, inadmissible production is "production transmitted by means of electronic communications, such as pornography, items featuring especially grave forms of hatred, violence, invasion of a person's privacy, as well as slanderous, insulting, violating the principle of presumption of innocence, inaccurate, and other products transmitted in violation of copyright and the Georgian Legislation".  The cited norm is still valid today, however, on August 2, 2019, the Constitutional Court of Georgia delivered an important Judgment and stated that 6 types of inadmissible product are unconstitutional.
Therefore, after the decision, the Commission remains authorized to restrict access to inadmissible production only in the cases of: Pornography, Copyright issues and “other violation of the Georgian legislation”. It is notably, that regardless the ambiguous nature of the term “other Violation of the Georgian Legislation” it is not used against the website of media and/or bloggers. Mostly, pornographic and online gambling site are taking down. </t>
  </si>
  <si>
    <t>According to Freedom House, although the Ukrainian authorities do not exercise centralised control over the Internet infrastructure, they block a number of Russian social media, communication platforms and websites. In December 2020, the Verkhovna Rada passed the Law on Electronic Communications, which amended the Law on Counter-Terrorism to allow authorities to temporarily restrict Internet access during anti-terrorist operations. The law also allows for restrictions on internet access during a state of emergency or martial law. 
Since 2014, the ban on Russian Internet resources has been initiated in Ukraine. For example, in 2017, several services of Russian companies like VKontakte, Odnoklassniki, Yandex, and Mail.ru, and more than 600 other resources were blocked in Ukraine. This was done on the basis of the Law on Sanctions (2014), as well as on the basis of presidential decrees. Various Russian websites were blocked in this way. 
Starting in 2022, blocking will be possible as part of the implementation of orders issued by the National Centre for Operational and Technical Management of Electronic Communications Networks of Ukraine. Its functions are defined by a special Resolution of the Cabinet of Ministers, and blocking online resources requires decisions of the National Security and Defence Council of Ukraine. After the full-scale invasion, the list of Russian resources subject to blocking was expanded. It included autonomous systems that Russia uses to cyberattack Ukrainian information resources and spread false propaganda about the course of the war, to discredit the authorities, etc. For example, in February 2022, providers were ordered to block more than 48 million IP addresses in the Russian segment of the Internet, which would significantly restrict access to Russian websites.</t>
  </si>
  <si>
    <t>Is there any comprehensive legislation covering cyber-crime and cyber-security that ensures media safety?</t>
  </si>
  <si>
    <t>There is no such legislation, though the issue of the necessity to work on it is becoming more and more widely discussed.</t>
  </si>
  <si>
    <t>There is a decree signed by the President of Azerbaijan Ilham Aliyev "On ensuring the operation of the Electronic Security Service under the Ministry of Digital Development and Transport of the Republic of Azerbaijan", yet it does not cover specific legislation focused on media safety.
https://e-qanun.az/framework/25375
According to the website of the Electronic Security Service the institutions makes notifications and warnings to Media organisations on potential threats of phishing and other attacks. There is an online form available on the website to report cyber security incident, a personal data breach, or prohibited information. The website is only available in Azerbaijani. 
https://www.cert.az/news/2023/elektron-tehlukesizlik-xidmeti-media-qurumlarini-xeberdar-edir
https://www.cert.az/</t>
  </si>
  <si>
    <t xml:space="preserve">There is no comprehensive legislation that ensures media safety against cyber-crime. The law that aims to promote the efficient and effective maintenance of information security in Georgia is Law of Georgia “On Informational Security”. However, this law provides general legislative framework for informational security and it mostly concerns persons and state authorities that are critical information system subjects. such subjects are defined by an ordinance of the Government of Georgia. According to this ordinance, media outlets do no fall under such definition. This means that neither general, nor specific regulations are at place regarding media safety against cyber-crime. There is no publication and/or report however according to our knowledge majority of the media outlets are extremely vulnerable to cyber attacks. </t>
  </si>
  <si>
    <t>After the Russian war in Ukraine, Moldova being affected specifically by informational and cyber security challenges, many law and governmental decisions are in permanent adjustment process.</t>
  </si>
  <si>
    <t>The Law on the Principles of Cybersecurity of Ukraine (2017) is the first regulatory instrument to address this area at the national level. The law establishes general provisions and declares the main aspects of this area rather than serving as a legal instrument for practical application. The law specifies the critical infrastructure objects subject to cyber protection, defines the subjects of cybersecurity protection and their powers, and introduces some terms with the prefix cyber into the legal environment. The law is aimed at protecting the interests of both the state and every citizen, but its main points still relate to the formation of a general state policy on cybersecurity. According to the law, the main subject of cyber security regulation is the National Coordination Centre for Cybersecurity as a working body of the National Security and Defence Council. In 2021, the Cybersecurity Strategy of Ukraine was adopted. It defines the priorities of national interests in the field of cybersecurity, existing and potential cyber threats, goals and objectives of ensuring Ukraine's cybersecurity in order to create conditions for the safe functioning of cyberspace and its use in the interests of individuals, society and the state. However, this document is really of a strategic nature, contains the main vectors and priorities and does not describe practical actions to ensure cybersecurity, which should be laid down in other regulations. The main emphasis in these documents is on the protection of critical infrastructure and government agencies and government information systems.</t>
  </si>
  <si>
    <r>
      <t xml:space="preserve">What are the Gender differences in Internet use, based on the: Internet Gender Gaps Indicators: </t>
    </r>
    <r>
      <rPr>
        <b/>
        <sz val="12"/>
        <color theme="1"/>
        <rFont val="Calibri (Body)"/>
      </rPr>
      <t xml:space="preserve">Internet GG - Online </t>
    </r>
    <r>
      <rPr>
        <sz val="12"/>
        <color theme="1"/>
        <rFont val="Calibri (Body)"/>
      </rPr>
      <t>(available from  https://www.digitalgendergaps.org/monthly (please indicate the data for the latest available month and specify it).</t>
    </r>
  </si>
  <si>
    <r>
      <t xml:space="preserve">Armenia is among the countries where equality in the Internet use is ensured. No obvious obstacles are acknowledged. According to the COUNTRY GENDER PROFILE produced by EU4GENDEREQUALITY REFORM HELPDESK, women’s involvement in the information and communications technology sector in Armenia (30%) is not considered low. And according to the 2021 Women Entrepreneurship Study in Armenia, relatively fewer stereotypes exist in the information and communications technology sector due to more open work environments, young staff, and opportunities for remote work. </t>
    </r>
    <r>
      <rPr>
        <b/>
        <sz val="12"/>
        <color theme="1"/>
        <rFont val="Calibri"/>
        <family val="2"/>
      </rPr>
      <t>Score: 0,93 (April 2023)</t>
    </r>
  </si>
  <si>
    <r>
      <t xml:space="preserve">Azerbaijan 
The Internet GG – Online shows the ratio of female-to-male internet use estimated using the Facebook Gender Gap Index (see below for more information) by country. These estimates are available for the largest number of countries and are available with daily frequency. </t>
    </r>
    <r>
      <rPr>
        <b/>
        <sz val="12"/>
        <color theme="1"/>
        <rFont val="Calibri (Body)"/>
      </rPr>
      <t>Score</t>
    </r>
    <r>
      <rPr>
        <sz val="12"/>
        <color theme="1"/>
        <rFont val="Calibri (Body)"/>
      </rPr>
      <t xml:space="preserve">: </t>
    </r>
    <r>
      <rPr>
        <b/>
        <sz val="12"/>
        <color theme="1"/>
        <rFont val="Calibri (Body)"/>
      </rPr>
      <t>0,698(April 2023)</t>
    </r>
  </si>
  <si>
    <r>
      <t xml:space="preserve">The latest month available is July 2022. 
The Internet GG - ITU: 1
</t>
    </r>
    <r>
      <rPr>
        <b/>
        <sz val="12"/>
        <color theme="1"/>
        <rFont val="Calibri"/>
        <family val="2"/>
      </rPr>
      <t>The Internet GG – Online: 1</t>
    </r>
    <r>
      <rPr>
        <sz val="12"/>
        <color theme="1"/>
        <rFont val="Calibri"/>
        <family val="2"/>
      </rPr>
      <t xml:space="preserve">
The Internet GG – Combined: 1
The Internet GG – Offline: 0.955</t>
    </r>
  </si>
  <si>
    <t>Based on Digital Gender gaps monthly report, as of July 2022 (the latest available month), Gender differences in Internet use, based on the: Internet Gender Gaps Indicators: Internet GG – Online is 0.970</t>
  </si>
  <si>
    <t>07-2022, Moldova, 1 - equality</t>
  </si>
  <si>
    <r>
      <t xml:space="preserve">Gender differences in internet use refer to disparities in access to, use of, and benefits from the internet between men and women. These differences can arise due to a variety of factors, including social norms, cultural attitudes, economic inequality, and technological barriers. Gender differences in internet use can have significant implications for gender equality and development. Studies have shown that when women have equal access to digital technologies and the internet, they are more likely to participate in the labor force, earn higher wages, and have greater political and social agency. Closing the gender gap in internet access and use can also help to promote women's health and education, reduce gender-based violence and discrimination, and empower women and girls to lead more fulfilling and productive lives.
</t>
    </r>
    <r>
      <rPr>
        <b/>
        <sz val="12"/>
        <color theme="1"/>
        <rFont val="Calibri"/>
        <family val="2"/>
      </rPr>
      <t xml:space="preserve">Ukraine’s indicator of Internet GG - Online for February 2023 is 1. </t>
    </r>
    <r>
      <rPr>
        <sz val="12"/>
        <color theme="1"/>
        <rFont val="Calibri"/>
        <family val="2"/>
      </rPr>
      <t xml:space="preserve">It is the same level of parity as in Northern Europe, UK and the USA. The level has been the same since 2019. We see the considerable drop to 0,481 in November 2022 that was cased by frequent black-outs due to Russian bombardment of Ukraine’s energy facilities.  </t>
    </r>
  </si>
  <si>
    <t>What are the Gender differences in Internet use, based on the: Gender differences in mobile use, based on Mobile Gender Gaps Indicators: Mobile GG - Online (available from https://www.digitalgendergaps.org/indicators/) https://www.digitalgendergaps.org/mo</t>
  </si>
  <si>
    <r>
      <t xml:space="preserve">Armenia is among the countries where equality in the Internet use is ensured. No obvious obstacles are acknowledged. </t>
    </r>
    <r>
      <rPr>
        <b/>
        <sz val="12"/>
        <color theme="1"/>
        <rFont val="Calibri (Body)"/>
      </rPr>
      <t>Score: 0.96</t>
    </r>
  </si>
  <si>
    <r>
      <t xml:space="preserve">The Mobile GG – Online shows the ratio of female-to-male mobile use estimated using the Facebook Gender Gap Index (see below for more information) by country. These estimates are available for the largest number of countries and are available with daily frequency, although their fit with GSMA statistics is worse than the other two models. </t>
    </r>
    <r>
      <rPr>
        <b/>
        <sz val="12"/>
        <color theme="1"/>
        <rFont val="Calibri"/>
        <family val="2"/>
      </rPr>
      <t>Online - 0.815;</t>
    </r>
  </si>
  <si>
    <r>
      <t xml:space="preserve">The latest month available is July 2022.
The Mobile GG – GSMA: 1
</t>
    </r>
    <r>
      <rPr>
        <b/>
        <sz val="12"/>
        <color theme="1"/>
        <rFont val="Calibri"/>
        <family val="2"/>
      </rPr>
      <t>The Mobile GG – Online: 1</t>
    </r>
    <r>
      <rPr>
        <sz val="12"/>
        <color theme="1"/>
        <rFont val="Calibri"/>
        <family val="2"/>
      </rPr>
      <t xml:space="preserve">
The Mobile GG – Combined: 1
The Mobile GG – Offline: 1</t>
    </r>
  </si>
  <si>
    <r>
      <t xml:space="preserve">Based on Digital Gender gaps monthly report, as of July 2022 (the latest available month), Gender differences in mobile use, based on Mobile Gender Gaps Indicators: </t>
    </r>
    <r>
      <rPr>
        <b/>
        <sz val="12"/>
        <color theme="1"/>
        <rFont val="Calibri"/>
        <family val="2"/>
      </rPr>
      <t>Mobile GG - Online is 0.989.</t>
    </r>
  </si>
  <si>
    <r>
      <t>07-2022, Moldova,</t>
    </r>
    <r>
      <rPr>
        <b/>
        <sz val="12"/>
        <color theme="1"/>
        <rFont val="Calibri"/>
        <family val="2"/>
      </rPr>
      <t xml:space="preserve"> 1 - equality</t>
    </r>
  </si>
  <si>
    <r>
      <rPr>
        <b/>
        <sz val="12"/>
        <color theme="1"/>
        <rFont val="Calibri"/>
        <family val="2"/>
      </rPr>
      <t>Ukraine’s indicator of Mobile GG - Online for February 2023 is 1.</t>
    </r>
    <r>
      <rPr>
        <sz val="12"/>
        <color theme="1"/>
        <rFont val="Calibri"/>
        <family val="2"/>
      </rPr>
      <t xml:space="preserve"> It is the same level of parity as in most of EU countries, UK and the USA, Canada. The level has been the same since 2019. We see the considerable drop to 0,646 in November 2022 that was cased by frequent black-outs due to Russian bombardment of Ukraine’s energy facilities.</t>
    </r>
  </si>
  <si>
    <t xml:space="preserve">The main trends in Armenian media environment are conditioned by the following factors: 1. Challenges to the nation's security grown as a result of military conflict with Azerbaijan in September-November 2020, as well as continuing tension between the two countries both on the issue of Nagorno-Karabagh Armenians and various other disputed issues in the relations with neighboring Azerbaijan and Turkey. 2. Extensive dispute in Armenian society about geopolitical choice of the country between Russia and the West (United State and European Union), which includes since recently potential prioritizing relations with Iran, India and China. 3. Sharp internal political confrontation between the incumbent party and diverse but very divided opposition. 4. Social-economic problems caused by influx of refugees following the conflict, partial blockade of transport communications and low effectiveness of governance system. 5. Society remains quite divided in its perceptions and support of the sides of the war in Ukraine, although despite strong presence of Russian propaganda the balance is being consistently changed in favor of Ukraine.
As a consequence, media environment in the country remains very much polarized and dependent on subsidies from competing political and business circles. Intolerance, hate and violence speech, disinformation, manipulative nature of analytical content dominate in the major part of outlets. Being divided between various conflicting camps journalists are often unable to protect their professional rights in a consolidated way. At the same time smaller segment of media receiving funds from international donors manage to remain committed to the standards of quality journalism and political impartiality.
Facing severe confrontation in the political scene, being extensively accused for the defeat in the 44-days war in 2020, for failing in restoration of the national security system in the post-war period and in protection of the compatriots still living in isolation in Nagorno-Karabagh, the Government and ruling political party become more and more defensive and closed in their communication with the public. This results in contrasting policy vis-à-vis the media. On the one hand, governing circles realize importance of keeping democracy, human rights and liberties as the brand of the country. But on the other hand, they, from time to time, initiate laws and make practical steps to increase their influence and control over the media industry and information sphere in general. 
The described negative trends are resisted by quite vibrant and consolidated coalition of journalistic CSOs. They permanently monitor and issue professional reports on the situation with Armenian media, promote self-regulation as a response to the existing challenges, contribute to the raising skills of journalists and media literacy as a form of engagement of the consumers in the improvement of the information environment. Through their efforts a Memorandum was signed in April 2022 with the representatives of the legislative and executive branches of the government on joint development of conceptual and comprehensive policy to support quality media in Armenia. Despite not always consistent involvement of the official structures in this process, it still promises improvement of the current controversial trends.
</t>
  </si>
  <si>
    <t>In Azerbaijan, media freedom has been restricted for years, with many independent news outlets operating from abroad and independent journalists working as freelancers. According to Freedom House, internet freedom in Azerbaijan is not free, with a score of 38 out of 100. The Vibrant Information Index (VIBE) 2022 ranks Azerbaijan as not vibrant, with an overall average score of 10. In the World Press Freedom Index: 2022 published by Reporters without borders Azerbaijan's score is 39.4 comparing to previous year's score 41.23.
The new law "On Media" adopted in December 2021 introduces mandatory issuance of appropriate licenses to journalists through the Media Registry. It applies to all media entities established in Azerbaijan, including journalists representing international media that are operating on the territory of Azerbaijan. The law have raised concerns among journalists freelancing for independent media.
The Criminal Code provides liability for defamation or libel in real public spaces, mass media or on the Internet. There are no provisions in national legislation that prohibit the broadcasting of any TV or radio channel or the publication of any print or online media outlet because of its political affiliation.
During the reporting period from September 2021 to February 2023, several journalists and bloggers were sentenced to prison, administrative detention, and correctional labor on defamation, bribery, and high treason charges. In February 2022, two female journalists were physically attacked. Fatima Movlamli and her colleague Sevinj Sadigova were beaten by the police while covering a protest in front of Presidential Administration. Journalist Ayten Mammadova have been assaulted by an unknown man who demanded that she stop investigating a rape and murder case in May 2022. 
In July 2022, political activist and online journalist Abid Gafarov was sentenced to one year in prison for alleged criminal defamation, with human rights groups concluding that the charges were politically motivated and the complaints against him were coordinated by government officials.
The Azerbaijani government did not restrict access to social media platforms during the reporting period but continued to restrict access to websites associated with the opposition or those that investigate politically sensitive topics, such as official corruption. Some websites, including Russian state news agencies, were temporarily inaccessible.
Legislation protecting media particularly from cyber-crime is non-existent. Electronic Security Service notifies Media organisations about potential threats of phishing and other attacks as well as collects data on cyber security incidents, personal data breaches, and dissemination of prohibited information through online form on their website.
According to the Internet Gender Gaps Indicators the Facebook Gender Gap Index estimates that Azerbaijan has a higher ratio of female-to-male internet use compared to mobile use, with a ratio of 0.713 for internet and 0.815 for mobile.
In conclusion, media freedom in Azerbaijan remains restricted, with the government using various means to silence independent voices, including through legislation, imprisonment, and physical attacks. The country's internet freedom is not free, and the media environment is not vibrant, according to international rankings.</t>
  </si>
  <si>
    <t>The conditions under which independent journalists and media outlets were forced to exercise their professional activities during the reporting period remained highly unfavourable. The authorities, in turn, continued their brutal crackdown on independent media, characterised by a tightened legal framework, a high-level threat to journalists' safety, as well as measures to increase censorship both offline and online in order to maximise state control over all information circulating in society.
1. Safety of journalists. 
The safety of journalists in Belarus during the reporting period remained critically low given the administrative and criminal persecution of journalists by the authorities, along with searches, accompanied by the seizure of professional equipment. This repressive state policy resulted in many media outlets and their staff being forced to leave Belarus in order to be able to continue to carry out their professional duties. 
At the end of the reporting period, 33 media representatives remained imprisoned due to criminal prosecution. Each of the cases of criminal prosecution of journalists is politically motivated and among the imputed articles predominate Article 342 (organisation and preparation of actions seriously violating public order or active participation in them), Article 361-1 (establishment or participation in an extremist formation), Article 130 (inciting hatred or discord), Article 361-4 (assisting in extremist activities), as well as Article 361 of the CC (calls for sanctions).
2. Interference in the activities of the media. 
During the reporting period the situation of independent media compared to the state propaganda media remained extremely unfavourable. The state continued to actively obstruct the activities of independent media through, inter alia, closing down media outlets, blocking access to their Internet resources as well as restricting access to press services. 
However, a dominant trend during the reporting period has been the application of "anti-extremist" legislation against independent media
Firstly, the states employ the status of "extremist organisations" and "extremist formations" as a tool in combating media freedom. At the end of the reporting period, 13 media outlets have received the status of "extremist formations", while 1 media has been labelled an “extremist organization”.
Secondly, the authorities actively included the content of Internet resources on the list of "extremist materials" (in 2022, publications of about 1,500 Internet resources were recognised as such). This "status" allowed the authorities to arbitrarily block access not only to the original source of "extremist materials", but also to any resources containing hyperlinks to these materials. 
3. Persecution of the Belarusian Association of Journalists. 
During the reporting period the obstruction of the activities of the Belarusian Association of Journalists reached an unprecedented scale. On March 7, 2022 it became known that the KGB has recognized BAJ as an "extremist formation". 
 BAJ is the first human rights organisation recognised as an "extremist formation" in Belarus. This "status" creates risks of criminal prosecution not only for the organisation's employees and members (of whom there are over 1,300), but also for any persons interacting with the organisation.</t>
  </si>
  <si>
    <t xml:space="preserve">Although the media landscape in Georgia is diverse and freedom of information is guaranteed by the constitution and legal framework, it can be characterized as extremely polarized. This tendency is clearly shown in the ODIHR Election Observation Mission's final reports on local elections 2021 and parliamentary elections 2020. Private television channels continued to demonstrate a high level of polarization and clear bias. The media landscape mirrors the political context of intense polarization. These two subsequent reports show a clear tendency of polarization and a general confrontational tone.
The Reporters Without Borders (RSF) Press Freedom Index of 2021 in Georgia shows a high level of deterioration in freedom of media. The Index estimated the political context of media in Georgia and ranked it 102nd among 180 countries. By assessing the political indicator, RSF mentioned that the country is undergoing serious political turmoil. This environment favors sustained competition for control of television networks. This whole context regarding the polarization of media harms unbiased and fair coverage of facts from media outlets. 
It is worth mentioning that polarization is usually intensified by the actions of governments, as representatives of the ruling party and high-ranking officials set up boycotts against the majority of critical media outlets.As the security indicator, Georgia was ranked 135th among 180 counties. Verbal attacks and physical assaults on journalists are common. Aggressors include senior government officials, especially during election campaigns.
The environment became dramatically hostile, especially after the violent attacks against journalists at the Tbilisi Pride march in July 2021, which resulted in the death of camera operator Lekso Lashkarava. The failure of the government to effectively investigate and prosecute organizers resulted in extreme hostility. Pro-Russian and pro-governmental groups create hostile environment on journalists. 
Besides this hostility, the government is inclined to impose regulations and legislative obligations on media outlets. During the reporting period, we observed some content-based amendments that gave the Communications Commission additional authority. Furthermore, we observed some attempts by the government to stigmatize media, especially online media, by introducing the so-called "law on foreign agents”. Lack of independent and impartial judiciary and justice systems in general, as well as, same concerns regarding media regulatory authority creates unhealthy and dangerous environment for media. 
To conclude, the constant governmental and non-formal assaults on media representatives, lack of independent state institutions and extreme political polarization significantly worsened free and professional media environment in Georgia during the reporting period. The environment still remains hostile and it is expected to intensify in the light of the parliamentary elections of 2024 in Georgia. 
</t>
  </si>
  <si>
    <t xml:space="preserve">This period of time was influenced by major external and internal influences, such as pandemic and the Russian war in Ukraine, that affected  the economy and financial situation of the country and the situation of independent press. 
The financial crisis has affected all ways of economic development and resilience of the media: the advertising market has shrinked, and still remains controlled by the advertising houses of the former oligarchs, the crowdfunding and subscription projects have become even less sustainable, because citizens became poorer, inflation increased by more than 30%.
In the same period, in the Republic of Moldova, information security become a serious Russian propagandistic media in the country. In December 2022, the Commission for Exceptional Situations ordered the suspension of the licenses during the state of emergency of several television stations controlled by pro-Russian politicians: the TV stations of the criminally convicted deputy Ilan Șor, but also the stations controlled by representatives of the Socialist Party of the Republic of Moldova. The Commission for Exceptional Situations explains the actions by protecting the national information space and preventing the risk of disinformation by spreading false information or attempts to manipulate public opinion, based on the list of natural and legal persons subject to international sanctions. However, it is not clear what will happen to these TV stations after the end of the state of emergency or after the termination of the work of the Commission for Exceptional Situations. At the same time, while the television broadcasts of these stations have ceased, all 6 stations have several web pages, and also pages on social networks and on YouTube, where they broadcast video material and news in the same style. Moreover, although some of the owners of these stations are sanctioned by the international community, including the US, the American platforms Facebook and Google continue to accept money from these sanctioned persons for distributing political advertising and propaganda and manipulations.
 In February 2022, the Intelligence and Security Service of the Republic of Moldova blocked the websites www.sputnik.md and www.gagauznews.md, because they promoted information that incites hatred and war, in the conditions of the state of emergency in the country. Even after the beginning of the Russian aggression in Ukraine, the Sputnik radio station was also banned. But these and many other entities still remain active on Facebook, and the majority of Moldovan citizens who are active on social networks - get information specifically from Facebook.
The biggest challenge for the media field in these conditions is the redefinition of journalism and the very strict delimitation of journalistic activity from what constitutes propaganda and manipulation, as well as the way of financing the media by opaque economic entities.
</t>
  </si>
  <si>
    <t>The main trends in the media sphere and Internet freedom in Ukraine during the reporting period.
1. Russia's full-scale invasion of Ukraine in February 2022 led to the introduction of martial law, which officially significantly restricts the rights and freedoms of citizens that are common in peacetime.
2. Journalists' access to the authorities is significantly limited compared to peacetime due to security reasons.
3. We observe a significant number of journalists killed and crimes against journalists as a result of Russia's actions. (Since the beginning of the invasion, as of April 2023, 52 journalists have been killed, and Russia has committed 509 crimes against journalists and media in Ukraine).
4. Since the beginning of Russia's full-scale invasion, the broadcast media landscape in Ukraine has undergone significant changes. The focus of the media has shifted towards government-led programming, with six prominent television stations - 1+1, Ukraine 24, Inter, ICTV, National Public Broadcasting Company (UA:PBC), and the government-owned Rada - producing continuous coverage in Ukrainian to communicate a cohesive wartime message to the public.
5. Despite the significant destruction of telecommunications infrastructure and energy system facilities by Russia, broadcasting of the key media (broadcast or online), Internet and mobile service providers are rapidly being restored, allowing the population to receive information and journalists to carry out their tasks.
6. News resources on social media, especially Telegram, have become extremely popular, providing citizens with up-to-the-minute information.
7. The authorities at the central and regional levels regularly report to citizens on the state of affairs (examples include daily video addresses by the President of Ukraine or the head of Mykolaiv region Mr Kim). However, the messages are chosen by the authorities themselves, and in the case of direct communications with journalists, they react quite sharply to expressions of critical attitude.
8. The blocking of Russian or pro-Russian online resources continues to deepen. Promotion of the Russian regime is prohibited by law.
9. Ukraine adopted new media legislation in 2022 and enacted it in 2023, which significantly updates outdated regulations and brings Ukraine closer to EU accession. Among other things, the new legislation introduces voluntary registration of online media, does not allow the regulator to revoke licences without a court, and introduces the practice of co-regulation. The law was positively assessed by experts from the Council of Europe and the European Commission.</t>
  </si>
  <si>
    <t xml:space="preserve">In 2022, Reporters without Borders improved the positions of Armenia with regard to the freedom of press, rising to the 51st position vis-à-vis 63 in 2021.  According to Article 19 international organization’s report, Armenia was classified as a country with “less restricted” freedom of expression, coming 46th among 161 countries. And in the annual report of Freedom House – Freedom on the Net – Armenia was classified to the group of free countries, scoring 74 points, which is 3 points more than in 2021. Freedom House, despite ranking Armenia as only “partly free” in its Freedom in the World 2022 report, assessed that online independent and investigative media operate relatively freely in Armenia. However, the same report noted continued legal actions and violence against journalists and identified political and business control in the print and audiovisual media as factors hindering democratic performance. 
The main news sources in Armenia are social networks, which two-thirds of the population access daily. As RSF reports, the media landscape has grown. Independent online news sites are prospering, fulfilling their role as an essential counterweight to democracy. Nevertheless, most broadcast and print media, affiliated with major political and commercial interests, continue to face pressure concerning their editorial policy.
On a positive side, in the reporting period, after the well-substantiated criticism by the journalistic and human rights activist community, the authorities refused to continue with the legislative provisions that defined criminal responsibility for the “grave insult” passed in 2021, and it was decided to remove them from the new Criminal Code entered into force on July 1st. Also, Armenia increased fines for failure to provide official information upon request.  As compared with 2021, the number of lawsuits against media outlets and journalists halved, which, however, still remained quite high. Enforcement of a new legal framework which guarantees the transparency of media ownership began in 2022.
On the negative side, Armenian Parliament voted for tripling fines for civil defamation which was perceived as a heavy burden for the media. 
Freedom of assembly is properly guaranteed by the national legislation, however the practice remains far behind.  In practice there are numerous instances where the state has failed to guarantee and protect freedom of assembly. There were cases when law enforcement interferes with freedom of assembly during protests. Local organizations documented disproportionate use of force during opposition protests in the reporting period.
</t>
  </si>
  <si>
    <t>Azerbaijan's constitution guarantees freedom of expression, speech, information, and artistic speech. However, the 2016 constitutional changes were criticized by the Venice Commission for being too restrictive on freedom of expression. Azerbaijan has specific restrictions on media content with religious substance, and it is a crime to manufacture, distribute, or possess religious extremist materials, punishable with imprisonment. The new Media Law adopted in 2021 imposes various new rules on journalists, including a ban on disseminating information from unofficial sources, making it impossible to criticize authorities or conduct investigative reporting on matters of public interest. Journalists, bloggers, and human rights defenders are often subjected to violence or threats of violence when exercising their right to freedom of expression.
The right to peaceful assembly is partially guaranteed by the constitution, but tight restrictions are imposed, and extralegal measures are often used to obstruct public gatherings. Police can use harsh tactics and fines for unsanctioned assemblies, and the government largely stopped issuing permits for rallies in Baku in 2019. The law does not allow spontaneous or counter-assemblies, and no right of appeal exists for any restrictions or limitations to an assembly. In May 2022, dozens of activists were detained at a protest “We do not want a criminal state” advocating for journalists’ and activists’ rights. Police officers have detained organizers, and participants in peaceful assemblies have been prosecuted or sanctioned. Access to social media has been limited in Azerbaijan to prevent peaceful assemblies.
CSOs have limited sources of income such as membership fees, local donations, commercial tenders, and entrepreneurial activities, due to limited financial resources of the local communities. The law supports and encourages volunteering in Azerbaijan. The right to create or join any association, including political parties and trade unions, is guaranteed in Azerbaijan, however activities aimed at overthrowing state authority or using criminal methods are prohibited. The government has been hostile to NGOs, and restrictive requirements for donor registration and foreign funding have limited funding opportunities for NGOs, leading to a lack of organizational capacity and difficulties in adhering to mission and goal statements. Despite the existence of a legislative framework for the participation of NGOs in the decision-making process, the role of civil society in the adoption of the laws is limited in practice.</t>
  </si>
  <si>
    <t xml:space="preserve">Freedom of expression. 
During the reporting period the state has continued to abuse its legislative, administrative, and law enforcement powers to systematically oppress and persecute persons for their political views.
 A number of legislative changes disproportionately restricted freedom of expression, including the expansion of online surveillance, restrictions on the expression of opinions on historical issues, the introduction of the possibility to revoke Belarusian citizenship for "extremist" and "terrorist" activities, the introduction of in absentia proceedings for "extremist" articles, criminal liability for discrediting the armed forces and propaganda of terrorism, etc.
The state continued to use repressive administrative measures to combat political dissent. 
Firstly, active administrative and criminal prosecution of individuals for their political views have continued. Both the application of anti-extremist legislation and the criminalisation of online speech (charges were most often related to "inciting hatred" or "defamation" and "insulting" a public official) have been the key trends. The criminal prosecution of individuals also covered instances of voluntary donations, information gathering and carrying out professional activities (human rights defenders, attorneys and journalists). In addition, with the start of the Russian aggression on 24 February 2022, the government started to prosecute people for anti-war activism.
Second, the state actively pursued the practice of restricting citizens' access to information. The authorities used as key tools the listing of internet resources as "extremist materials" and blocking access to internet sites.
Freedom of peaceful assembly.
The state of affairs regarding freedom of peaceful assembly in Belarus remained extremely difficult during the reporting period. The repressive legislation on mass events, which allows the authorities to ban any mass assembly on formal grounds, remained in force. 
Moreover, during the reporting period people continued to be prosecuted for their participation in peaceful protests in 2020.  In particular, the authorities used Article 342 ("organisation and preparation of or active participation in acts gravely disturbing public order") against participants. 
Following the Russian invasion of Ukraine on 24 February 2022, people across Belarus staged peaceful protests which were brutally dispersed by members of the security forces. Many protest participants were detained and subsequently sentenced to administrative arrests and fines.
Freedom of association
During the reporting period, the mass violation of freedom of association by the state continued. During the 2021-2022 at least 757 non-profit organizations (public associations, trade unions, foundations, non-governmental institutions and associations) were in the process of forced liquidation; at least 416 organizations decided to liquidate themselves, including as a result of coercion.
Other forms of pressure continued to be applied to civil society organizations: inspections, written warnings, suspension of activities, as well as administrative and criminal liability. 
Legislation on counteraction to extremism, money laundering and counter-terrorism was actively used against civil society organizations and their representatives. Discrediting of civil society organizations undesirable for the authorities continued both in mass media (state-owned newspapers and television, propaganda TG-channels), and at the level of statements of public officials.
Moreover, during the reporting period there have been a number of legislative changes that have aggravated the situation of civil society organisations.
</t>
  </si>
  <si>
    <t xml:space="preserve">In February, 2023, parliamentary majority registered the Russian style draft laws on “Transparency of Foreign Funding” and on “Registration of Foreign Agents”. Under the Draft on “Transparency of Foreign Funding”, that was adopted with the first hearing by the Parliament on 7 March, 2023, NGOs and media receiving over 20% of their funding from foreign powers were required to register as “agents of foreign influence”. The Draft introduced new burdensome obligations, expanding the supervisory powers of the Ministry of Justice (MoJ) over NGOs and media and introduced excessively harsh penalties for violation of the Draft Law’s requirements. The draft has been assessed as going against Georgia’s stated objective of joining the European Union.  On 7-8 March, the authorities answered the largely peaceful protest demonstrations against the draft laws with excessive force that resulted in massive administrative detentions and injuries. As a result of police violence at least one person lost eyesight. On 9th March, the authorities declared of their intention to withdraw both drafts.     
Other major developments during the year included sentencing of Nika Gvaramia, director of the pro-opposition TV Channel Mtavari Arkhi on May 16, 2022. His conviction has been assessed as “a blatant act of politically motivated prosecution in retaliation of his dissenting views and criticism of the authorities” by the Amnesty International.  
During the reporting period, law-enforcement officials continued to apply dubious charges of Article 166 (petty hooliganism) and Article 173 (disobedience to the legal order or request of a representative of a law-enforcement agency) of the Code of Administrative Violations against the participants of the peaceful rallies. The amendments made to the Code of Administrative Violations in April 2021 in three days, made the already disproportionately strict liability even more stringent. Under the wording in effect presently, participant of the assembly could be fined from approximately Euro 540 – 1600 or with administrative detention for a period of 7 to 15 days. The amount of fines have already had chilling effect of freedom of demonstration in Georgia.  In the reporting period, courts continued to impose disproportionately high fines on individuals arrested at rallies organised by opposition parties and civil activists whereas law-enforcement officers released individuals arrested at rallies of far-right groups only with verbal warnings. 
</t>
  </si>
  <si>
    <t xml:space="preserve">In recent years, the most difficult problem regarding freedom of assembly and freedom of expression relates to a deep problem of the hijacking of democratic protests in the Republic of Moldova. Paid political protests took the form of a shady business, whereby people were organized, equipped and regimented to praise a particular political leader and/or to blame a political opponent. Especially in the summer-autumn of 2022 and the spring of 2023, the criminally convicted politician Ilan Şor organized countless street demonstrations, where he gathered people who are not members of the movement to shout hateful messages. These people admit that they were paid per day,, the payment being made in cash, without evidence documents and signature, without explaining the origin of the money and without paying taxes. Journalistic investigations have documented these actions, which seriously undermine the protest movement and this fundamental right of citizens to assemble to express a collective opinion or exercise a right of free association. At the moment, the Moldovan authorities are conducting several investigations regarding the opaque payment of protesters, the illegal financing of parties, but there are no explicit legal provisions that would stop parties or entities from exploiting poor citizens, paying them to perform a job of protesters, for what they are unofficially paid, bypassing the tax system.
Another derivative of the problem with these fake protests is hate speech. The crowds are encouraged to shout death threats against pro-European authorities and against citizens who manifest their pro-European, pro-democracy option. Journalists filming these protests have been repeatedly threatened with death, with beheading threats, and physical assault by protesters trained by the politicians who organize them. Unfortunately, law enforcement agencies have not demonstrated a good ability to counter the spread of these messages, nor to educate and inform citizens that hate speech is illegal and prohibited in public.
The same hateful messages are proliferated not only in offline protests, but also online, especially on social networks. While dozens of Moldovan journalists were banned for longer and shorter terms on Facebook for criticizing the war and Russian crimes in Ukraine, politicians convicted of money laundering, such as Ilan Sor, promote hate messages on the same social network, but his messages are not blocked, they are even promoted as sponsored messages. For example, in the summer of 2022, Ilan Șor posted this message: God is punishing (Moldovan people) with higher prices, with bad life, because we had elected a lesbian president and half of the Parliament of gays.
The message ran on Facebook as a paid advertisement, even though it was reported by many activists for spreading hatred towards LGBT people, but also for manipulating public opinion and promoting falsehoods. At the moment, neither the Moldovan authorities nor Facebook and other social networks can cope with countering hate messages.
</t>
  </si>
  <si>
    <t>After Russia's full-scale invasion of Ukraine on February 24, 2022, martial law was imposed. However, by itself, it did not cause significant restrictions on freedom of speech, freedom of peaceful assembly and association.
However, immediately after the introduction of martial law, the country's largest TV channels introduced the mode of "Single news" - the same programs for all TV channels. Repeated monitoring has shown that there is practically no opposition and criticism of the authorities. At the same time, several major opposition TV channels were disconnected from digital broadcasting. In addition, restrictions were introduced for the work of journalists. Also, open registers of information and a large amount of previously open information on the pages of authorities on the Internet were temporarily closed. Also, the law on access to public information has largely ceased to be implemented. In the meantime, the parliament adopted a rather large-scale reform in the field of media: the new law on media entered into force on March 31, 2023. In general, it is positively evaluated by experts, but to a greater extent everything will depend on how it will be implemented.
Freedom of peaceful assembly is not completely prohibited even in wartime. Restrictions were introduced only during the curfew. However, the number of meetings has decreased tenfold. Many examples of illegal assembly bans by local military administrations are also known.
Significant restrictions have appeared on freedom of association. At the beginning of the invasion, the registration of organizations and the introduction of changes to the documents of organizations stopped. After a few months, these services began to be provided. During 2022, 16 political parties were banned by the courts due to pro-Russian activities and threats to national security. Non-governmental organizations whose leaders or founders were citizens of Russia or Belarus were also blocked. The bank accounts of such organizations were blocked and all income was frozen. Re-registration of such organizations was also not allowed. In December 2022, the parliament adopted in the first reading draft law No. 8084 on significant changes to the law on public associations. In particular, certain changes required thousands of organizations to change their structure and undergo mandatory re-registration. Changes were also proposed to introduce a system of online registration of public associations based on the model statute, but the proposed version of this mechanism will most likely lead to limiting the freedom of organizations to choose their own organizational management structure. Also, the draft law requires the transfer of information about all members of public associations to the registration authorities, which is contrary to the practice of the ECHR. Therefore, this bill was highly criticized by human rights organizations.</t>
  </si>
  <si>
    <t xml:space="preserve">1.5.1 Freedom of opinion and expression </t>
  </si>
  <si>
    <t>Is the right to freedom of opinion and expression guaranteed by law to anyone, without discrimination?</t>
  </si>
  <si>
    <t xml:space="preserve">The right is guaranteed by the RA Constitution and national legislation. However, in practice, several media representatives or political opposition face discrimination. </t>
  </si>
  <si>
    <t>Several provision of the Constitution of Azerbaijan are relevant to the constitutional basis of
the freedom of speech and expression in Azerbaijan. Provisions most relevant to the
freedom of expression are articles 47 (freedom of thought and speech), 50 (freedom of
information) and 51 (freedom of artistic speech), as well as article 32 (right to personal
inviolability:
Article 47. Freedom of thought and speech
I. Everyone has a right to freedom of thought and speech.
II. Nobody may be forced to promulgate one’s thoughts and convictions or to
renounce one’s thoughts and convictions.
III. Propaganda provoking discord and animosity based on racial, national, religious,
social, or any other ground is prohibited
Article 50. Freedom of information
I. Everyone is free to look for, acquire, transfer, prepare and distribute information by
lawful means.
II. Freedom of mass media is guaranteed. State censorship in mass media, including
press is prohibited.
III. Everyone is guaranteed a right to respond to or refute information published in
mass media and damaging one’s rights or interests.
Article 51. Freedom of creative activity
I. Everyone has freedom of creative activity.
II. The state guarantees freedom in literary-artistic, scientific-technical and other
kinds of creative activity.
Article 32. Right to personal inviolability
… III. Except in cases provided in law, nobody may be subjected to following, video
and photo recording, sound recording and other similar actions without one’s
knowledge or despite one’s protest. …
VI. Except as provided by law, access to information resources conducted in
electronic form or on paper for the purpose of obtaining data on third parties is
prohibited.
VII. Except when the person concerned with the data expressly agrees with this, the
processing of statistical data of an anonymous nature with the condition of nondiscrimination, and in other cases permitted by law, information technologies may
not be used to disclose personal data, including about beliefs, religious and ethnic
identity.
VIII. The range of personal data, as well as the conditions for its processing,
collection, transfer, use and protection are established by law.
These formulations concerning the freedom of expression and the right to personal
inviolability were enacted by the 2016 changes to the Constitution, and were criticized by
the Venice Commission as being too restrictive to the freedom of expression. 
https://rm.coe.int/azerbaijan-analysis-of-legislation-on-freedom-of-expression-december-2/16808ae03d</t>
  </si>
  <si>
    <t>Article 17.1 of the Constitution of Georgia, "Freedom of opinion and the expression of opinion shall be protected. No one shall be persecuted because of his/her opinion or for expressing his/her opinion."</t>
  </si>
  <si>
    <t>Guaranteed at the level of the Constitution</t>
  </si>
  <si>
    <t>Is there a law prohibiting or punishing any opinion, ideology or statements?</t>
  </si>
  <si>
    <t xml:space="preserve">Articles 134, 136, 329, 330 of the Criminal Code prohibit Direct and public incitement of genocide, Crimes against humanity, Public speech aimed at inciting or promoting hatred, discrimination, intolerance or enmity, as well as distributing materials or objects for that purpose. 
</t>
  </si>
  <si>
    <t>There are explicit restrictions on printed and other information media content that has religious substance. Law “on freedom of religious conscience” provides that religious organizations and citizens can
only acquire and use religious literature in any language (printed or electronic formats), audio and video materials, goods and products and other informational materials of religious content that are branded by a control mark of the State Committee for Work with Religious Organizations. Furthermore, permission of the same committee is required to manufacture,
import, export and distribute these materials. Moreover, mentioned items branded by a control mark issued by the Committee can only be distributed by specialized retailers created with the permission of the Committee and local executive authorities.
It is also a crime to “unlawfully manufacture, import with purpose of sale or distribution, sale,
or distribution of religious literature, religious items and other informational materials with
religious content”, with sentence for this crime reaching 5 years of imprisonment.
The law does not anywhere provide for what is considered as religious literature, for
example, discussion of literary and historical research on religious artefacts or texts could
fall within this category, not to mention religious texts used for proper proselytism.
Furthermore, a new entry in Criminal Code prohibits even possession of “religious extremist
materials”, along with their preparation, distribution and financing. Thus materials that are
“religiously extremist”, or call for religious extremist activity, or give basis for such activity, or
“justify necessity of such activity” cannot be prepared, possessed, or distributed with
punishment ranging from 8,000 to 10,000 AZN, or 2 to 5 years of imprisonment. Financing of
such activities is punishable with 2 to 5 years of imprisonment.
https://rm.coe.int/azerbaijan-analysis-of-legislation-on-freedom-of-expression-december-2/16808ae03d</t>
  </si>
  <si>
    <t xml:space="preserve">Under article 239(prima) (Public incitement to acts of violence) of the Criminal Code of Georgia, "Public incitement to acts of violence orally, in writing or using other means of expression in order to cause a discord between certain groups based on their racial, religious, national, provincial, ethnic, social, political, linguistic and/or characteristics, provided that this poses clear, direct and substantial risk of acts of violence" is a criminally punishable offence.  </t>
  </si>
  <si>
    <t>The Law "On Condemnation of Communist and National Socialist (Nazi) Totalitarian Regimes in Ukraine and Prohibition of Propaganda of Their Symbols" prohibits propaganda of Communist and National Socialist (Nazi) totalitarian regimes and their symbols. Available in Ukrainian at: https://zakon.rada.gov.ua/laws/show/317-19#Text. Also, the criminal code in ten articles defines responsibility for the dissemination of various information, including information related to the propaganda of Russian aggression, communist and Nazi regimes or the use of their symbols. You can find more in the report of the NGO "Human Rights Platform" in Ukrainian: https://www.ppl.org.ua/wp-content/uploads/2023/01/%D0%90%D0%9D%D0%90%D0%9B%D0%86%D0%A2%D0%98%D0%A7%D0%9D%D0%98%D0%99-%D0%97%D0%92%D0%86%D0%A2-A4-30-12-22.pdf</t>
  </si>
  <si>
    <t>Is the legislation against censorship clear and proportionate?</t>
  </si>
  <si>
    <t xml:space="preserve">There is no clear prohibition of censorship in the constitution. However the law on mass media as well as the Law on audiovisual media prohibit censorship. </t>
  </si>
  <si>
    <t>There is no law against censorship.
In fact according to the the new 'Media Law' adopted in 2021, Journalists will also have to comply with various new rules, including one on the “objective” interpretation of facts and events – although “objective” is not defined, giving judges a free hand to interpret this article as they see fit – and a ban on disseminating any information from an unofficial source. It will therefore be impossible to do investigative reporting on matters of public interest or criticize the actions of the authorities. One of the bill’s articles prohibits the dissemination of any image of a person, even in public place, without their written permission. Inter alia, this would have the effect of preventing the publication of any video proving electoral fraud.
https://rsf.org/en/rsf-calls-revision-azerbaijani-bill-legalising-censorship</t>
  </si>
  <si>
    <t>The Constitution of Georgia (Article 17.3) "Mass media shall be free. Censorship shall be inadmissible."; The Law on Freedom of Speech and Expression (Article 3.2.d) "Everyone, except for the public body, has the right to freedom of expression, that implies:...  unacceptability of censorship, editorial independence and pluralism of the media."</t>
  </si>
  <si>
    <t>The Constitution of Ukraine prohibits censorship without exception. However, at the level of laws, it is allowed if provided for by law.</t>
  </si>
  <si>
    <t>Is there a law against extremism or radicalism, including the prevention of non-violent activities?</t>
  </si>
  <si>
    <t>The Criminal Code of Armenia includes provisions on extremism, terrorism, and incitement to violence or hatred. These provisions are aimed at preventing the spread of extremist ideologies and preventing individuals or groups from engaging in violent or criminal activities.
In addition, Armenia has a law on countering extremist activities, which aims to prevent the spread of extremist ideologies and to promote tolerance and social harmony. The law provides for measures to identify and prevent extremist activities, including the monitoring of extremist organizations and the use of intelligence and law enforcement resources to investigate and prevent extremist activities.</t>
  </si>
  <si>
    <t>Azerbaijani criminal code provides punishments for various types of ‘calls’ (çağırış) to violent
actions. It is characteristic that the criminal code does not take into account the probability or
imminence of the harmful outcome to which the “call” is made. Neither does it account for
the context in which the ‘call’ is made in evaluating whether an utterance deserves criminal
punishment. Usually the punishment is higher when a ‘call’ is disseminated publicly through
media.
Thus article 101 of the Criminal Code establishes criminal responsibility for “public calls to
unleash an aggressive war”, which when made through the mass media or by an official, is
punishable by imprisonment for a term of 2 to 5 years, with or without deprivation of the right
to engage in certain activities for a period of up to 3 years.
There are three more provisions in the Criminal Code that deal with incitements to violence
of various kinds. Most prominently, Article 214-2 provides for imprisonment of up to 5 years
for “public calls or dissemination of materials with contents that make a public call” for a
substantial category of actions, including:
attacks on internationally protected persons and organizations;
terrorism;
terrorist training;
hostage-taking;
hijacking air or water transportation ships or railway trains;
sea piracy;
illegal handling of radioactive materials;
plundering of extorting radioactive materials;
attempts on life of a statesman or a public figure;
creation of armed groups or associations not provided for in law;
sabotage.
Furthermore, under Article 220.2 of the Criminal Code, calls for “active disobedience to
legitimate demands of government officials and to riots, as well as calls for violence against
citizens” are punishable by imprisonment for up to 3 years.
Another important provision on sedition is contained in Article 281 of the Criminal Code that
criminalises “open calls for the forcible seizure of power, violent holding of power or violent
change of the constitutional order or violation of the territorial integrity of the Republic of
Azerbaijan, as well as distribution of materials of this content” with imprisonment of up to 5
years, and imprisonment from 5 to 8 years if committed repeatedly or by a group of persons.
If these actions are “committed on the instructions of foreign organizations or their
representatives”, then imprisonment ranges from 7 to 12 years.
https://rm.coe.int/azerbaijan-analysis-of-legislation-on-freedom-of-expression-december-2/16808ae03d</t>
  </si>
  <si>
    <t xml:space="preserve">There is no separate law on extremism and radicalization. </t>
  </si>
  <si>
    <t>Does the legislation provide criminal liability for defamation or libel or “fake news” or “discreditation of state”?</t>
  </si>
  <si>
    <t xml:space="preserve">According to the new Criminal Code entered into force in July 2022 criminal liability does not exist in the country for libel and defamation. </t>
  </si>
  <si>
    <t>Defamation and insults in real public speeches, publicly exhibited works, in mass media or on the Internet if public lead to liability under Articles 147 and 148 of the Criminal Code. At the same time, according to Article 148-1 of the Criminal Code, it is considered a crime to slander or insult by using fake usernames, profiles or accounts in public display in the Internet information resource (online). https://www.e-qanun.az/framework/46947#b_10</t>
  </si>
  <si>
    <t>There is no criminal liability for defamation, libel, fake news or discreditation of the state.</t>
  </si>
  <si>
    <t>Does the legislative framework allow evidence filtering and blocking of Internet content by state?</t>
  </si>
  <si>
    <t xml:space="preserve">The legislative framework does not allow evidence filtering and blocking of Internet content by state, but in practice the national security applies blocking if find necessary.  </t>
  </si>
  <si>
    <t xml:space="preserve">Decisions to block websites or otherwise censor the internet in Azerbaijan are arbitrary and politicized, clearly targeting independent and opposition-affiliated news websites that are critical of the government. Court approval is not required before officially blocking a website, but it must be sought after the fact. Observers have noted that the courts are not independent and are unlikely to provide genuine oversight. There is no meaningful avenue for appeal, and no information on the total number of websites blocked at any given time, despite the Ministry of Digital Development and Transport’s obligation to maintain a list of court-approved website blocks under Article 13.3.6 of the Law on Information, Informatization, and Protection of Information. The law, alongside the Law on Media (see B6), regulates what constitutes prohibited information on the internet and the liability for violating these requirements.
Additionally, authorities have the power to “restrict access” to “prohibited information” on the internet or otherwise impose fines for distributing such content. “Prohibited information” is defined as content that, among other things, promotes extremism, separatism, or terrorism; calls for public disorder; constitutes a state secret; conveys hate speech; insults or defames; violates copyright; glorifies suicide; or contains information related to illegal drugs, gambling, weaponry, or pornography. The Ministry of Digital Development and Transportation is also empowered to block “prohibited information” when a website owner fails to remove it within eight hours of receiving notification.
Content that reveals personal information without consent may be subject to removal under Articles 5.7 and 7.2 of the Law on Personal Data. A written demand from the individual concerned, a court, or the executive branch is required. Authorities can also remove online content in cases of defamation.
https://freedomhouse.org/country/azerbaijan/freedom-net/2022
</t>
  </si>
  <si>
    <t>According to the US Department of State Human Rights Report of Georgia of 2022, "The government did not restrict or disrupt access to the internet or censor online content, but concerns remained regarding unauthorized surveillance." (source: GEORGIA 2022 HUMAN RIGHTS REPORT, p.25)</t>
  </si>
  <si>
    <t>Legal regulation is not clear. In practice, authorities today require telecommunications operators to limit access to certain resources.</t>
  </si>
  <si>
    <t>Is there legislation to combat hate speech?</t>
  </si>
  <si>
    <t>The new Criminal Code, entered into force on 1 July  2022, has a new Article 329 on hate speech, which criminalizes any action aimed at the incitement of national, ethnic, racial, political, ideological or religious hostility, hatred or intolerance, as well as the incitement of hatred, intolerance or hostility against another social group.</t>
  </si>
  <si>
    <t>There are some broad categories of expression that are proscribed as expressions of hatred
and animosity by Azerbaijani legislation. Some of the broadest formulations, that furthermore
were extended following the adoption of the law "on combating religious extremism", are
contained in the Article 283 of the Criminal Code that prohibits "incitement of national, racial,
social or religious hatred and enmity". Such incitement is defined as "actions aimed at
incitement of national, racial, social or religious hatred and enmity, humiliation of national
dignity, as well as actions aimed at restricting the rights of citizens, or establishing superiority
of citizens on the basis of their national, racial, or religious belonging, if such acts are
committed in public or through the use of mass media."
Ordinarily such incitement is punishable with a fine from 1000 to 2000 AZN, or correctional
labour for up to 2 years, or imprisonment from 2 to 4 years. However, if such incitement is
committed "with the use or threat of violence", "by a person using an official position", or "by
an organized group", then incitement is punishable by imprisonment from 3 to 5 years.
According to section 283.1-1, when committed "on the basis of religious enmity, religious radicalism, or religious fanaticism", the punishment becomes 3 to
5 years' imprisonment. Article 283.3 also punishes financing of incitements on the basis of
religious enmity, radicalism or fanaticism with imprisonment from 3 to 5 years long. 
Another provision of the Criminal Code criminalises desecration of flag and coat of arms of
Azerbaijan. Defining it as "insulting actions with regard to the state flag or state coat of arms
of the Republic of Azerbaijan", Article 324 provides for up to one year of imprisonment for
such insulting actions.
https://rm.coe.int/azerbaijan-analysis-of-legislation-on-freedom-of-expression-december-2/16808ae03d</t>
  </si>
  <si>
    <t xml:space="preserve">The Law on Broadcasting (Article 55** “Prohibition of Programmes and Advertisement Containing Hate Speech and Call for Terrorism”) prohibits "broadcasting of programmes or advertisement containing incitement to violence or hatred on the basis of disability, ethnic origin, social status, gender, sex, gender identity, nationality, race, religion or faith, sexual orientation, colour of the skin, genetic characteristics, language, political or other opinion, belonging to national minority, property, place of birth or age.” </t>
  </si>
  <si>
    <t>The ability of police to counter hate speech in public space and on-line is very low. Also, hate speech on social media is badly managed by social media owners. Moldova does not have any official office of Facebook, Google, Instagram, etc</t>
  </si>
  <si>
    <t>There are only a few draft laws that are considered in the parliament for quite a long time.</t>
  </si>
  <si>
    <t>Have there been cases of people imprisoned for their thoughts or expression of opinions?</t>
  </si>
  <si>
    <t xml:space="preserve">No such cases were registered after Revolution. </t>
  </si>
  <si>
    <t>It is claimed by the opposition that law enforcement detained Mahir Babayev in September 2022 after he released a montaged video asking a question about child support from the president. Babayev was administratively imprisoned for 30 days following his post going viral on Facebook.. 
https://www.yeniavaz.com/az/news/202201/mahir-babayev-hebs-edildi-resmi-yenilenib</t>
  </si>
  <si>
    <t>There has been at least one case of Nika Gvaramia, director of the main opposition-leaning TV channel, who has been sentenced to three and a half years in prison on May 16, 2022 for abuse of power and harming the financial interests of the Rustavi 2 TV channel when he headed it. According to NGO Amnesty International, Gvaramia’s conviction exposed “the government’s growing influence over the courts in a 
number of cases aimed at muzzling their critics and opponents" and assessed his imprisonment on 17 May, 2022, as “a blatant act of politically motivated prosecution in retaliation of his dissenting views and criticism of the authorities.” (source: US State Department GEORGIA 2022 HUMAN RIGHTS REPORT, p. 20; AI, "Georgia: Sentencing of pro-opposition media owner Nika Gvaramia a political motivated silencing of dissenting voice", accessible at https://www.amnesty.org/en/latest/news/2022/05/georgia-sentencing-of-pro-opposition-media-owner-nika-gvaramia-a-political-motivated-silencing-of-s-dissenting-voice/)</t>
  </si>
  <si>
    <t>There are several dozens of such cases: they relate to propaganda or support of Russian aggression in Ukraine.</t>
  </si>
  <si>
    <t>Have there been cases in which the state has tried to prevent the expression of ideas, opinions and thoughts that are critical to the official policy?</t>
  </si>
  <si>
    <t xml:space="preserve">There have been a number of cases documented. by the local journalistic community. </t>
  </si>
  <si>
    <t>Ahmed Mammadli, 21, the chairman of the Democracy 1918 (D18) movement, a pro-democracy movement in Azerbaijan, was arrested on September 20, on bogus charges, and later sentenced to 30 days in administrative detention. Mammadli was among a handful of civil society activists who made public calls for peace, regarding the recent clashes between Armenia and Azerbaijan. His sentencing on September 20 took place ahead of the International Day of Peace, marked globally on September 21. According to police records, Mammadli was arrested on the grounds of resisting the police, a common accusation in Azerbaijan used to target political and civic activists.
Prior to his arrest, Mammadli criticized the state for the recent clashes, saying the responsible officials, including the President of Azerbaijan, Ilham Aliyev, should be held accountable.
https://globalvoices.org/2022/09/21/in-azerbaijan-police-detain-peace-activist-ahead-of-international-day-of-peace/</t>
  </si>
  <si>
    <t>In August the Georgian National Communications Commission (GNCC), in response to a ruling party appeal, fined Mtavari Arkhi 118,688 Georgian lari (GEL) ($42,300) and issued warnings to critical media outlets Formula TV and TV 
Pirveli for airing a clip titled “Going Home to Europe,” which the GNCC considered a political ad that could only be aired during a pre-election period. (Source: US Department of State GEORGIA 2022 HUMAN RIGHTS REPORT, p. 21-22).
In addition, "the number of defamation lawsuits against critical media representatives increased, according to an April TI Georgia report. TI Georgia reported 28 lawsuits against 
critical TV channels Mtavari Arkhi, Formula, and TV Pirveli since late 2021, which it described as “an alarmingly high number.” A large number of these cases were filed by ruling party members or persons close to them. TI Georgia assessed 
that the large number of lawsuits against critical media outlets in a short period of time “clearly point to a coordinated tendency aimed at intimidating media outlets and restricting their activities.”" (source: US State Department GEORGIA 2022 HUMAN RIGHTS REPORT, p.23)</t>
  </si>
  <si>
    <t>Since the beginning of the large-scale war, the "Single News" format was introduced, which is broadcast on most TV channels in the country. He was repeatedly accused of pro-government propaganda and unbalanced news coverage. Also, several opposition TV channels, such as Espresso, Channel 5, were disconnected from the digital broadcasting platform.</t>
  </si>
  <si>
    <t>Were bans on publications or periodicals or Internet sites practiced on the basis of common norms on extremism?</t>
  </si>
  <si>
    <t xml:space="preserve">No such cases were registered in recent years. </t>
  </si>
  <si>
    <t>No reported incidents</t>
  </si>
  <si>
    <t>Since there is no legislative framework to combat extremism, the State would have lacked legal ground for banning publications or periodicals.</t>
  </si>
  <si>
    <t>The term "extremism" is not used in Ukraine. However, there are many prohibitions regarding Russian propaganda or support for Russian aggression in Ukraine, including banning books, blocking Internet pages, etc.</t>
  </si>
  <si>
    <t>Are journalists, bloggers and human rights defenders subjected to physical violence or threats of violence in connection with the exercise of their right to freedom of expression?</t>
  </si>
  <si>
    <t xml:space="preserve">It is a common practice that journalists or bloggers are being harassed in social platforms for their views and thoughts. </t>
  </si>
  <si>
    <t>On 8 May 2022, an unknown assailant attacked independent journalist Ayten Mammedova. Mammedova is one of the few journalists covering a high-profile murder case in Ganja, Azerbaijan, where the suspect claims he was tortured by the authorities.   
Azerbaijani civil society assessed the attack on Mammedova as an “attack on freedom of speech”. It is not an isolated incident. In what has become an increasingly worrisome pattern, free expression advocates, investigative journalists, and media representatives in Azerbaijan continue to face violence, threats, and ill-treatment. 
According to the reports from local human rights defenders, in February 2022 independent journalists Fatima Movlamli and Sevinj Sadikhova were insulted and beaten several times while reporting in central Baku. Following these attacks, police unlawfully detained the two journalists for four hours. Movlamli is among the most targeted journalists in Azerbaijan and has been unlawfully detained, harassed, and beaten on several occasions. 
In March 2022, civil society activist Imran Aliyev disappeared for 20 hours, while in the custody of the Interior Ministry’s Organised Crime Department. Imran is the founder of meclis.info, a civic initiative monitoring and reporting on the work of the Azerbaijani parliament.  
A prominent activist and a former political prisoner Bakhtiyar Hajiyev has accused the Interior Ministry of orchestrating his kidnapping in April 2022. Hajiyev claims the kidnapping, and ensuing acts of alleged torture, took place to threaten him against criticising Interior Minister Vilayat Eyvazov. In previous years, in addition to illegal imprisonment, Bakhtiyar has experienced numerous incidents of harassment. 
In May 2022 about 30 activists were detained at a protest “We do not want a criminal state” demanding justice for the multiple assaults against well-known opposition politicians, journalists, and members of civil society. Human Rights House Foundation released a statement  calling Azerbaijan to put an end to threats and violence against journalists, human rights defenders, and activists while demanding to bring perpetrators to justice. 
https://www.bbc.com/azeri/azerbaijan-61223550
 https://humanrightshouse.org/statements/azerbaijan-must-immediately-put-an-end-to-the-threats-and-violence-for-the-exercise-of-freedom-of-expression/</t>
  </si>
  <si>
    <t xml:space="preserve">US Department of State Human Rights Report on Georgia, among the significant human rights issues, mentions "serious restrictions on freedom of expression and media, including 
violence and threats of violence against journalists." However, the report mentions that "The number of cases of violence against journalists due to their reporting decreased compared with 2021, when more than 50 journalists were assaulted in July (see section 2.b.). According to the Media Advocacy Coalition and the Georgian Charter of Journalistic Ethics, there were 11 cases of such attacks as of December 12." (source: US Department of State GEORGIA 2022 HUMAN RIGHTS REPORT, p.1, 22). In addition, while "in connection with the July 2021 violent acts against journalists in advance of a
Tbilisi Pride event, 27 persons were prosecuted and convicted of different charges," the organizers of the 5 July, 2021 violence have not been brought to justice. </t>
  </si>
  <si>
    <t>In 2022, the Institute of Mass Information recorded 13 cases of threats and 9 cases of beating journalists committed by the Ukrainian side. However, Russian troops committed 5 times more crimes in the occupied territories. More information is available here: https://imi.org.ua/en/monitorings/567-violations-of-freedom-of-speech-were-committed-in-ukraine-in-2022-russia-accountable-for-more-i50072</t>
  </si>
  <si>
    <t>Have there been cases of misuse of anti-extremism or anti-terrorism legislation to attack CSO, newspapers or bloggers?</t>
  </si>
  <si>
    <t xml:space="preserve">No such cases have been registered recently. </t>
  </si>
  <si>
    <t>Azerbaijan has seen a wave of mass arrests of religious believers, with unofficial reports suggesting that around 400 people of the Islamic faith have been detained on drug charges. The arrests have been taking place across the country, including in the capital, and come against a backdrop of worsening relations with Iran. The Muslim Union Movement said that 27 of its members have been arrested in the past three months, while the Azerbaijan government has claimed that Iranian links were found following an attack on an MP in March. Human rights organisations have expressed concern at the arrests.
Background: In 2022 Azerbaijan’s most prominent religious political prisoner, Taleh Baghirzada, has gone on hunger strike, with other members of his group joining in. They are protesting against police abuse and blasphemy. Baghirzada, who was convicted in 2017 on charges including plotting to overthrow the government, is serving a 20-year sentence. Human rights advocates consider him and other prisoners from the Muslim Unity Movement to be political prisoners. Blasphemy claims made by the hunger strikers have been denied by the authorities. The government has been steadily increasing its control of Islamic practice in Azerbaijan.
https://www.meydan.tv/en/article/mass-arrest-of-islamic-faith-individuals-is-being-carried-out-in-azerbaijan/
https://eurasianet.org/azerbaijans-religious-prisoners-start-hunger-strike</t>
  </si>
  <si>
    <t>There have not been such cases so far</t>
  </si>
  <si>
    <t xml:space="preserve">1.5.2 The Right to Freedom of Assembly </t>
  </si>
  <si>
    <t>Is the right to organize and/ or participate in an assembly guaranteed to any person (local or foreign) and group of such persons without discrimination?</t>
  </si>
  <si>
    <t xml:space="preserve">The constitution and law provide for this right. While the government generally
respected freedom of assembly, there were some restrictions, particularly
disproportionate use of force by police against protesters, police brutality against
protesters and journalists, and arbitrary detention of demonstrators. </t>
  </si>
  <si>
    <t>Article 49 of the 1995 Constitution of the Republic of Azerbaijan (as amended) guarantees the right of peaceful assembly:
Everyone has the right to meet.
Everyone has the right, having notified respective governmental bodies in advance, peacefully and without arms, meet with other people, organize meetings, demonstrations, processions, place pickets.
The right of peaceful assembly in Azerbaijan is governed by the 1998 Freedom of Assembly Act (as amended).
The Act provides that no restrictions may be placed on the freedom of assembly other than such as are prescribed by law and are necessary in a democratic society in the interests of national security or public safety, for the prevention of disorder or crime, for the protection of health or morals or for the protection of the rights and freedoms of others.
Under Article 5 of the Act, the local executive authorities must be notified in writing of the route of any march through the streets, and of the place and time of the assembly, in order to facilitate coordination and any necessary measures. Notification must be made at least five days in advance. A decision on the holding of the assembly is said to be sent to the organizers within three working days.
On 14 May 2013, amendments to the Code of Administrative Offences increased the penalties for “organising, holding and attending an unauthorised assembly” to 60 days’ detention.
https://www.rightofassembly.info/country/azerbaijan</t>
  </si>
  <si>
    <t>Paragraph 1 of Article 21 of the Constitution of Georgia states that everyone, except for servants of defense forces or the bodies responsible for defending state or public security, have the right to public and unarmed assembly without preliminary permission. 
The Law of Georgia on Assemblies and Demonstrations clarifies the term “servants of defense forces or the bodies responsible for defending state or public security" and offers an extensive list of such bodies. 
According to the Public Defender of Georgia, "the absolute prohibition of the right to peaceful assembly of these persons has repeatedly become the subject of acute criticism of the Public Defender of Georgia and the Council of Europe’s Venice Commission. In particular, the Venice Commission clarified that although paragraph 2 of Article 11 of the European Convention for the Protection of Human Rights and Fundamental Freedoms stipulates that the article shall not prevent the imposition of lawful restrictions on the exercise of the right to assembly by members of the armed forces, of the police or of the administration of the state, the restriction should be imposed in each specific case for achieving a legitimate aim, observing the principle of proportionality." (source: Public Defender, Public Defender Responds to Draft Amendments to Law of Georgia on Assemblies and Demonstrations and Its Accompanying Changes, 28 May, 2018, accessible at https://www.ombudsman.ge/eng/akhali-ambebi/public-defender-responds-to-draft-amendments-to-law-of-georgia-on-assemblies-and-demonstrations-and-its-accompanying-changes)</t>
  </si>
  <si>
    <t>Guaranteed by Art. 24 and 39 of the Constitution of Ukraine.</t>
  </si>
  <si>
    <t>Is the right to hold a peaceful assembly subject to prior authorisation?</t>
  </si>
  <si>
    <t xml:space="preserve">The right to hold a peaceful assembly is generally not subject to prior authorization. According to the Law on Freedom of Assemblies organizers of public gatherings are required to notify the relevant authorities about their intention to hold an assembly in advance, but this is not the same as seeking prior authorization.
</t>
  </si>
  <si>
    <t>The law imposes tight restrictions on freedom of assembly, which is contingent
on the protection of “public order and morals.” Activists have complained that in
practice, the obstacles to public gatherings include additional, extralegal measures.
Unsanctioned assemblies can draw a harsh police response and fines for participants,
and the government largely stopped issuing permits for rallies in Baku in 2019. Even
when permits are issued, the government typically confines demonstrations to relatively
isolated locations, where it can track attendees through facial-recognition technology
and mobile-phone data.
Freedom in the World report 2023 Freedom House, unpublished</t>
  </si>
  <si>
    <t xml:space="preserve">However, the Law on Assemblies and Manifestations establishes the obligation of prior notification of the executive body of the municipality, but only if an assembly is held on a public thoroughfare (Article 21.2 of the Constitution; Articles 5 and 8 of the Law of Assemblies and Manifestations). </t>
  </si>
  <si>
    <t>Does the law allow spontaneous assemblies?</t>
  </si>
  <si>
    <t>The Law on Freedom of Assemblies  requires organizers to notify the authorities in advance about their intention to hold an assembly. However, the law also recognizes the right to spontaneous assemblies (article 9), which means that individuals have the right to assemble without prior notification or authorization, provided that the assembly remains peaceful.
Article 9 of the law states that if an assembly is spontaneous and not organized in advance, the organizer must notify the relevant authorities as soon as possible about the assembly and its location. The authorities are then required to take appropriate measures to ensure public safety and order.</t>
  </si>
  <si>
    <t>The Law on Assemblies and Manifestations does not envisage such cases where it is objectively impossible to inform competent authorities in advance about assemblies/demonstrations due to their spontaneous nature or other objective reasons. "Human rights organizations expressed concern, however, regarding provisions in the law, 
including the requirement that political parties and other organizations give five days’ notice to local authorities to assemble in a public area, thereby precluding spontaneous demonstrations." (source: US State Department GEORGIA 2022 HUMAN RIGHTS REPORT, p.26)</t>
  </si>
  <si>
    <t>Ukraine does not have a law on peaceful assemblies, which would clearly allow spontaneous assemblies. Article 39 of the Constitution allows peaceful assemblies to be held after notification, but the time of notification is not specified. In fact, it can be submitted an hour before the meeting. In practice, peaceful assemblies are not stopped without notice on this basis alone.</t>
  </si>
  <si>
    <t>Does the law allow simultaneous and counter assemblies?</t>
  </si>
  <si>
    <t>The law states (Chapter 3) that the organizers of an assembly have the right to choose the time, place, and subject of the assembly, and that this right must be respected by the authorities. This means that if one group holds an assembly in support of a particular issue or idea, another group has the right to hold a counter assembly in opposition to that issue or idea, as long as both assemblies remain peaceful.</t>
  </si>
  <si>
    <t xml:space="preserve">The Law on Assemblies and Manifestations does not provide definition of such gatherings nor sets legal standards for the behavior of local municipalities/state bodies in cases of simultaneous or counter assemblies. The Law mentions  simultaneous assemblies only in the context, when "executive bodies of local self-government may discuss the appropriateness of changing the venue and time of holding an assembly or demonstration with the organizers of the assemblies and demonstrations if another action (the notice of which has been submitted earlier to an executive body of a local self-government) is planned in the same venue and at the same time” (Article 10.1.b). </t>
  </si>
  <si>
    <t>Is the holding of peaceful assemblies related to the need for direct or indirect payment by the organisers?</t>
  </si>
  <si>
    <t xml:space="preserve">No, the holding of peaceful assemblies in Armenia is not related to the need for direct or indirect payment by the organizers. The Law does not require organizers to pay any fees or charges to hold a peaceful assembly.
</t>
  </si>
  <si>
    <t xml:space="preserve">Under Azerbaijani law, the right to peaceful assembly is not conditional upon the payment of any fee or other form of compensation by the organizers. In other words, the organizers of peaceful assemblies are not required to pay any fees or charges to the government or any other authority in order to hold a demonstration or protest.
</t>
  </si>
  <si>
    <t xml:space="preserve">There is no such requirement in the legislation nor the practice on this exists. </t>
  </si>
  <si>
    <t>Does the law clearly stipulate possible restrictions for public assemblies, which are in line with international standards?</t>
  </si>
  <si>
    <t xml:space="preserve">The law on Freedom of Assemblies stipulates possible restrictions for public assemblies that are generally in line with international standards. According to the law, the authorities may restrict or prohibit public assemblies if there is a legitimate concern for public safety or if the assembly would impede the functioning of important state institutions or transportation. The law also allows for restrictions to be placed on the time, place, and manner of the assembly if necessary to protect public safety or order.
</t>
  </si>
  <si>
    <t>Azerbaijan is a State Party to the 1966 International Covenant on Civil and Political Rights (ICCPR). Article 21 governs the right of peaceful assembly, providing that:
The right of peaceful assembly shall be recognized. No restrictions may be placed on the exercise of this right other than those imposed in conformity with the law and which are necessary in a democratic society in the interests of national security or public safety, public order (ordre public), the protection of public health or morals or the protection of the rights and freedoms of others.
Azerbaijan is also a State Party to the First Optional Protocol to the ICCPR, which allows individuals to petition the Human Rights Committee if they believe the State has violated their human rights as protected under the Covenant.
At regional level, Azerbaijan is a State Party to the 1950 European Convention on Human Rights. Article 11 governs freedom of assembly and association:
1. Everyone has the right to freedom of peaceful assembly and to freedom of association with others, including the right to form and to join trade unions for the protection of his interests.
2. No restrictions shall be placed on the exercise of these rights other than such as are prescribed by law and are necessary in a democratic society in the interests of national security or public safety, for the prevention of disorder or crime, for the protection of health or morals or for the protection of the rights and freedoms of others. This Article shall not prevent the imposition of lawful restrictions on the exercise of these rights by members of the armed forces, of the police or of the administration of the State.
https://www.rightofassembly.info/country/azerbaijan</t>
  </si>
  <si>
    <t xml:space="preserve">For instance, the Law on Assemblies and Manifestations does not clearly stipulates restrictions for violent actions at the assemblies and accordingly, does not regard it as a ground for early termination of the assembly. </t>
  </si>
  <si>
    <t>Article 280 of the Code of Administrative Procedure defines the grounds for courts to restrict peaceful assemblies in accordance with international standards.</t>
  </si>
  <si>
    <t>Do the organisers have the right of appeal any restrictions or limitations to an assembly?</t>
  </si>
  <si>
    <t xml:space="preserve">Yes, the organizers of an assembly in Armenia have the right to appeal any restrictions or limitations that are imposed on their assembly. The Law on Freedom of Assemblies, Article 23, provides for an appeals process, which allows organizers to challenge any decisions by the authorities to restrict or prohibit their assembly.
Article 23 of the law states that organizers have the right to appeal to the court any decisions by the authorities that restrict or prohibit their assembly. </t>
  </si>
  <si>
    <t xml:space="preserve">Not specified in the law. </t>
  </si>
  <si>
    <t xml:space="preserve">The Law on Assemblies and Manifestations provide a possibility to appeal the legality of the decision on termination of the assembly (Article 13.7). The Law also provides an opportunity to appeal the decision of the local municipality on prohibition of the assembly (Article 14.2). </t>
  </si>
  <si>
    <t>Do law enforcement agencies have regulations on the use of force towards participants of peaceful assemblies that follow a human rights-based approach?</t>
  </si>
  <si>
    <t xml:space="preserve"> Yes, the Police is required to follow regulations on the use of force towards participants of peaceful assemblies that follow a human rights-based approach (Articles 32-34)
</t>
  </si>
  <si>
    <t>The Use of Force
International Legal Rules
Under international law, the duty on the State and its law enforcement agencies is to facilitate the enjoyment of the right of peaceful assembly. According to the 1990 United Nations Basic Principles on the Use of Force and Firearms by Law Enforcement Officials:
In the dispersal of assemblies that are unlawful but non-violent, law enforcement officials shall avoid the use of force or, where that is not practicable, shall restrict such force to the minimum extent necessary.
All force used by police and other law enforcement agencies must be necessary for a legitimate law enforcement purpose and proportionate to that purpose.
National Legislation
The Police Act of 1999 (as amended) governs the use of force by the Azerbaijan National Police, but does not generally require that police use no more than minimum necessary force that is proportionate to the threat or the harm to be avoided.
Article 14 of the 1998 Freedom of Assembly Act (as amended) the police are empowered :
1) to inform organizers and participants about the suspension of an assembly and its dispersal;
2) to order organizers and participants of an assembly to use all available means for suspension of an assembly and for participants to disperse;
3) to warn organizer and participants that a physical force or special means will be used against them in case of refusal to observe the order on suspension of an assembly and for participants to disperse;
4) to use physical force or special means in compliance with the legislation of the Republic of Azerbaijan for the suspension of an assembly and dispersal of its participants;
5) to detain individuals who refuse to follow the order on the suspension of an assembly and dispersal.
It is further specified that troops can be used for "maintaining, restoring public order and ensuring security of people during assemblies".
During dispersal of an assembly using force, the police and internal troops
can use handcuffs, shields, batons, water-jet, gases of special function, rubber bullets and other special means designed for these purposes.
VI. Physical force or specials means used by police officers shall be adequate to the danger occurred.
VII. Powers of bodies of police provided for in the legislation of the Republic of Azerbaijan are not limited to the present Law.
The Use of Firearms
International Legal Rules
According to the 1990 United Nations Basic Principles, in the dispersal of violent assemblies, a law enforcement official may only use a firearm against a specific individual where this is necessary to confront an imminent threat of death or serious injury or a grave and proximate threat to life. 
National Legislation
Section 27 of the Police Act stipulates that firearms are to be used "exclusively for the prevention of an imminent danger".
https://www.rightofassembly.info/country/azerbaijan</t>
  </si>
  <si>
    <t xml:space="preserve">Mostly yes. The Law on Police, Chapter V, that defines the special means that police is authorized to use towards participants of assemblies is generally in line with OSCE/ODIHR standards. </t>
  </si>
  <si>
    <t>The police use the common law to enforce public order during gatherings. There is no special legal regulation of the police during gatherings. The police have in their staff dialogue police officers who are called to solve problematic issues.</t>
  </si>
  <si>
    <t>Are there accountability mechanisms for any excessive use of force or failure of duty to protect demonstrators?</t>
  </si>
  <si>
    <t xml:space="preserve">There is nothing related in the criminal and administrative codes. </t>
  </si>
  <si>
    <t>However, there have been numerous reports of excessive use of force by law enforcement agencies against peaceful demonstrators in Azerbaijan. In many cases, the perpetrators of such abuses are not held accountable, and victims may not have access to effective remedies.</t>
  </si>
  <si>
    <t>All accountability mechanisms for excessive use of force are ineffective.</t>
  </si>
  <si>
    <t>There are no clear accountability mechanisms for failure of duty to protect demonstrators. While during July 5, 2021 violence police failed to protect journalists against the violent crowd that resulted into the physical injuries of 55 individuals, no one has been held even politically responsible. 
The Law on Police provides general mechanism of control over police activity (Chapter IX), according to which a person who believes that his/her rights and freedoms have been violated by action of a police officer shall have the right to appeal against that action to a superior official, the Prosecutor's Office, or to the court as provided for by the legislation of Georgia (Article 56.1). 
However, these mechanisms are not effective. According to the US Department of State Human Rights Report on Georgia of 2022, "concerns continued during the year regarding insufficient accountability for the violence by far-right counterdemonstrators during a July 2021 Pride event. As of year’s end, a total of 31 individuals were prosecuted and convicted. The majority of the defendants received short prison sentences, ranging from one to 1.3 years, or a fine, while a few received five years. Authorities did not, however, prosecute 
any individuals responsible for organizing or inciting the violence." (source: US State Department GEORGIA 2022 HUMAN RIGHTS REPORT, p.26-27)</t>
  </si>
  <si>
    <t>Only general legislation on police activity.</t>
  </si>
  <si>
    <t>Have there been examples of arbitrary refusals or dispersals of peaceful assemblies? (in practice)</t>
  </si>
  <si>
    <t>Yes, there have been examples of arbitrary refusals or dispersals of peaceful assemblies in Armenia, particularly in the context of political protests and demonstrations.
In recent years, there have been several instances where law enforcement agencies in Armenia have dispersed peaceful assemblies using excessive force and without adequate justification. 
These incidents have been criticized by domestic and international human rights organizations as violating the right to peaceful assembly and as evidence of a lack of respect for freedom of expression and political participation in Armenia. (Human Rights Watch, Freedom House, etc)</t>
  </si>
  <si>
    <t>In May 2022 dozens of activists were detained at a protest “We do not want a
criminal state” demanding justice for the multiple assaults against well-known
opposition politicians, journalists, and members of civil society. The rally was organized by over 20 public and political activists after several incidents of gross violation of the rights of well-known opposition politicians and a journalist. About 30 activists were detained prior to the event. Human Rights House
Foundation released a statement calling Azerbaijan to put an end to threats and
violence against journalists, human rights defenders, and activists while demanding to
bring perpetrators to justice.
The police surrounded the protesters and did not allow them to move along the designated route from Fountain Square to the building of the Ministry of Internal Affairs, which is located 200-300 meters away.
After about half an hour of negotiations between the undetained organizers of the action and the police, the protesters were allowed to move in the direction of the Ministry of Internal Affairs building, but they were stopped about 100 meters from the Ministry building.
https://jam-news.net/no-to-criminal-state-dozens-detained-at-protest-for-journalists-and-activists-rights-in-azerbaijan/</t>
  </si>
  <si>
    <t>Since 2012, the state has failed to provide freedom of assembly to LGBTQI+ persons and organizations in public spaces pointing out to its inability to control far-right groups. In 2022, the state ensured peaceful gathering of LGBTQI+ persons only in closed spaces. 
On 7-8 March, 2023 the largely peaceful demonstration has been violently dispersed by the police forces. According to the Public Defender, "at the time of the warning made by the Ministry of Internal Affairs of Georgia in the evening hours of March 7, 2023, the assembly had a peaceful character and there was no reason to terminate it or use force against it. As for the cases of violence by individual participants in the rally, if there were any, individual - necessary and proportionate measures should have been taken against them. Contrary to this, the law enforcement officers started using special equipment against the participants in the assembly, including peaceful demonstrators, which contradicts the standard of necessary and proportionate interference with the right." (source: PDO website, Public Defender of Georgia Echoes March 7-9 Developments on Rustaveli Avenue, 13 March, 2023, accessible at: https://ombudsman.ge/eng/akhali-ambebi/sakartvelos-sakhalkho-damtsveli-rustavelis-gamzirze-2023-tslis-7-9-marts-ganvitarebul-movlenebs-ekhmianeba)</t>
  </si>
  <si>
    <t>After 2015, there were practically no such cases.</t>
  </si>
  <si>
    <t>Have there been examples of groups of people forced to participate or prohibited to participate in peaceful assemblies? (in practice)</t>
  </si>
  <si>
    <t>Regarding “Freedom of Peaceful Assembly,” the Human Rights Report 2022 of the US State Department states: “while the government generally respected freedom of assembly, there were some restrictions, particularly disproportionate use of force by police against protesters, police brutality against protesters and journalists, and arbitrary detention of demonstrators…. On June 2, the Coalition to Stop Violence Against Women issued a statement condemning violence by police officers against protesters, violent apprehensions, beatings, and humiliating treatment of protesters, including women…. On the morning of September 21, special police used force and detained 37 relatives of deceased service members, mostly women, who had gathered at the entrance of the military pantheon and were waiting for the arrival of the prime minister and other officials.”</t>
  </si>
  <si>
    <t>Freedom of Assembly in Azerbaijan largely remains to be allowed by the state if
the discourse fits their political agenda. In December 2022 a group of eco-activists 24
organized a protest at the so-called Lachin Corridor, demanding inspection of mines in
the part of Nagorno-Karabakh controlled by Russian peacekeepers. According to reports, the Lachin corridor being the only road into Nagorno-Karabakh was under
blockade by the state-orchestrated demonstrators. Azerbaijani government is denied
any blockade taking place.
https://eurasianet.org/as-azerbaijani-blockade-drags-on-azerbaijan-denies-that-its-a-blockade</t>
  </si>
  <si>
    <t xml:space="preserve">There have not been known cases of people forced to participate in assemblies. </t>
  </si>
  <si>
    <t>After 2014, there were no such cases.</t>
  </si>
  <si>
    <t>Have there been cases of people or representatives of organisations being preliminarily detained or intimidated for planning to organise a peaceful assembly? (in practice)</t>
  </si>
  <si>
    <t xml:space="preserve">No such cases were registered during the reporting period. </t>
  </si>
  <si>
    <t>Protest against ‘criminal state’ in Baku on May 14th 2022. A few hours before the start of the action, police officers in different parts of the city detained several organizers of the rally. Three of them were taken several hundred kilometers away from Baku. Politician Ruslan Izzetli reported on social media that he was released in a deserted place about 120 kilometers away from the capital. Two more organizers of the action were released in the southern part of the country.
Another 26 activists were detained in close proximity to the place of the rally, they were taken to the police station and released after the protest was over.
https://jam-news.net/no-to-criminal-state-dozens-detained-at-protest-for-journalists-and-activists-rights-in-azerbaijan/</t>
  </si>
  <si>
    <t xml:space="preserve">The Public Defender did not report about such cases in the reporting period. </t>
  </si>
  <si>
    <t>Have there been cases of people or representatives of organisations being prosecuted or sanctioned for organising or taking part in peaceful assemblies? (in practice)</t>
  </si>
  <si>
    <t xml:space="preserve">For example, on August 24, 2022 a disproportionately large police contingent disrupted a rally
organized by a few dozen Russian citizens in downtown Yerevan protesting
Russia’s war against Ukraine. Police detained 22 participants, including the
organizers, and several journalists, within minutes of the start of the protest. All
were released later that day. Police confiscated posters but allowed the remaining
crowd to continue, provided they did not chant anything calling for the release of
political prisoners in Russia. Police, however, without explanation, forbade a
march to the Russian embassy that same day that had been previously approved by
the municipality. </t>
  </si>
  <si>
    <t xml:space="preserve">Tofig Yagublu claimed that he was tortured in the 39th police station in Baku on December 1st, after being detained during the action that was held in Baku's Fountain Square demanding the release of Saleh Rustamov, who has been on hunger strike for 26 days. Dozens of people who took part in the action were detained by the police, and then most of them were released. 
In 2019, Saleh Rustamov, a Russian citizen, was sentenced to 7 years and 3 months in prison by the decision of the Baku Court of Serious Crimes. He was accused of engaging in illegal entrepreneurship in Russia and laundering dirty money by financing the Popular Front Party of Azerbaijan. Saleh Rustamov denied the accusations and said that he sent only 6-7 thousand manats to the party from Russia, where he worked legally, to buy food and provide legal assistance to the imprisoned members of the PFPA.
Opposition representative Tofig Yagublu, who participated in the action, said that he was beaten by the police and was tortured when he was detained. Mr. Yagublu said that he was tortured not only in the police station, but also at a long distance in an unknown place. He said that he went to the hospital with emergency medical aid and was examined by a doctor the other day due to head injuries.
https://www.bbc.com/azeri/azerbaijan-59413188
</t>
  </si>
  <si>
    <t>The Public Defender reported that the practice of administrative detention of the participants of peaceful assemblies on the charges of hooliganism or resistance to the orders of the law enforcers persisted. In this relation, PD mentions arrest of the participants of the assembly on 7 March, 2022 when the demonstrators throw toilet papers at the building of the Administration of the Government of Georgia (p. 162 of the PD Parliamentary Report, accessible at https://ombudsman.ge/res/docs/2023033120380187763.pdf). In addition, according to the US State Department report, "PDO reported that, as in previous years, law enforcement 
officials actively resorted to administrative detention of demonstrators, which in many cases did not meet the requirements of necessity and took the form of unjustified interference with freedom of assembly." Also, "based on the monitoring of seven protests held between April and June, the Human Rights Center (HRC) reported that “law enforcement officers continued to use the mechanisms provided by the Code of Administrative Offenses against protesters, in violation of the right to assemblies and manifestations, mainly in order to discredit and intimidate them and inflict harm on the protest actions.” The demonstrators were mainly arrested under the articles of petty hooliganism and disobedience of a lawful order of a police officer. The report stated the majority of these protests were peaceful and, in any event, the risk of wrongdoing by protesters did not reach the threshold of imminence." (source: US State Department GEORGIA 2022 HUMAN RIGHTS REPORT, p. 11)</t>
  </si>
  <si>
    <t>Have there been cases in which access to social media was limited to prevent or create obstacles to peaceful assemblies? (in practice)</t>
  </si>
  <si>
    <t>Although there have been attempts to limit access to social platforms, but these cases happened during the 2020 Nagorno-Karabakh War, when the government temporarily restricted access to social media platforms in an attempt to prevent the spread of misinformation and to control the narrative surrounding the conflict.</t>
  </si>
  <si>
    <t>Yes, there have been cases in which access to social media has been limited in Azerbaijan in order to prevent or create obstacles to peaceful assemblies.
In 2013, the Azerbaijani government passed a law that required all Internet Service Providers (ISPs) to install a device that would allow the government to monitor and block access to certain websites. This law has been used to block access to a number of opposition and independent news websites, as well as social media platforms such as Facebook and Twitter.
During the 2013 presidential elections in Azerbaijan, the government also limited access to social media platforms in order to prevent opposition groups from organizing and mobilizing supporters. The government has also been known to block access to social media platforms during protests and demonstrations.
More recently, during the 2020 Nagorno-Karabakh conflict, the government of Azerbaijan reportedly blocked access to several social media platforms, including Facebook, Twitter, and WhatsApp. This was done in order to prevent the spread of what the government deemed to be "fake news" and "provocative content" that could exacerbate tensions between Azerbaijan and Armenia.
No new cases in the last 3 years.</t>
  </si>
  <si>
    <t xml:space="preserve">There have not been any reported cases in which access to social media was limited to prevent or create obstacles to peaceful assemblies during the reporting period. </t>
  </si>
  <si>
    <t>Are law enforcement representatives held accountable when violating the right to freedom of assembly (by excessive use of force or other means)? (in practice)</t>
  </si>
  <si>
    <t>In practice, there have been instances in Armenia where law enforcement representatives have been accused of using excessive force or other means to suppress peaceful assemblies. When such violations occur, those responsible may be held accountable under Armenian law. 
However, there have also been cases where law enforcement representatives have not been held accountable for such violations, leading to criticism from civil society and human rights organizations. Therefore, while there are legal remedies available to address violations of the right to freedom of assembly in Armenia, their effective implementation and enforcement remains a challenge.</t>
  </si>
  <si>
    <t>No reported incidents.</t>
  </si>
  <si>
    <t xml:space="preserve">US State Department's Report, 2022: "The government took steps to investigate some officials for human rights abuses, but impunity remained a problem. The government’s failure to credibly investigate and prosecute the organizers of July 2021 violence in advance of the Pride March resulted in impunity for those abuses. Lack of accountability also continued for the inappropriate police use of force against journalists and protesters during June 2019 demonstrations and the 2017 abduction and rendition from the country of Azerbaijani journalist and activist Afgan Mukhtarli." (p.2) </t>
  </si>
  <si>
    <t xml:space="preserve">While Moldova have a good legislation in many fields, the the weakness is in implementing the law and in monitoring the implementation process. </t>
  </si>
  <si>
    <t>Since 2019, the State Bureau of Investigation in Ukraine is an independent body investigating crimes committed by public servants, including the police. It investigates all cases of complaints against illegal police actions.</t>
  </si>
  <si>
    <t>Were there cases when the police applied force without prior notification? (in practice)</t>
  </si>
  <si>
    <t xml:space="preserve">For example, On May 13, 2021 Freedom House tweeted its concern regarding violence at protests
targeting journalists, public figures, and ordinary citizens in the country. The
organization appealed to demonstrators to exercise their fundamental rights
peacefully and called on police to refrain from using disproportionate force. </t>
  </si>
  <si>
    <t xml:space="preserve">Police in Azerbaijan only announces their demand to end the protest, if the protest continues they apply force. There is no additional announcement or warning of upcoming application of force. </t>
  </si>
  <si>
    <t>Not in the reporting period; however, during the dispersal of the demonstration on 8 March, 2023, there have been cases when special equipment was used against the participants in the rally without any reason, including by targeting their faces, when they just approached police officers peacefully. According to the Public Defender, this clearly represented a criminal act. (Source: PD website, "Public Defender of Georgia Echoes March 7-9 Developments on Rustaveli Avenue", 13 March, 2023, accessible at https://www.ombudsman.ge/eng/akhali-ambebi/sakartvelos-sakhalkho-damtsveli-rustavelis-gamzirze-2023-tslis-7-9-marts-ganvitarebul-movlenebs-ekhmianeba)</t>
  </si>
  <si>
    <t>Have there been people killed or seriously injured in during assemblies? (in practice)</t>
  </si>
  <si>
    <t xml:space="preserve">No such cases were registered in the reporting period. </t>
  </si>
  <si>
    <t>Farmers in central Azerbaijan staged a protest this week over a long-festering problem -- the shortage of water -- and were violently suppressed by police. On March 13, about 200 villagers in Saatli District tried to block a highway, to protest water shortages in the nearby Kura and Aras rivers. Police in riot gear were soon dispatched to the area. Videos circulating in social media appear to show they fired tear gas and rubber bullets into the crowd. At least three protestors were injured; one of them, a 15-year-old, was hit with four rubber bullets, the narrator of one of the videos says. Interior Ministry Spokesperson Elshad Hajiyev said that "only special measures were applied against those who did not comply with the legal requirements of the police" and emphasized that firearms were not used. https://eurasianet.org/police-crack-down-on-water-protest-in-azerbaijan</t>
  </si>
  <si>
    <t>At least one person has lost the eyesight in the right eye as a result of police violence on 7 March, 2023 (source: Radio Liberty, "Participant of 7 March Demonstration lost eyesight", available at: https://www.radiotavisupleba.ge/a/32312152.html); In addition, on 7 March, several representatives of the Ministry of Internal Affairs physically assaulted opposition leader Zurab Japaridze. He was beaten with hands, feet and batons, as a result of which he sustained multiple injuries in the head and neck area, as well as in the wrist area (source: PDO, "Public Defender of Georgia Echoes March 7-9 Developments on Rustaveli Avenue", accessible at https://www.ombudsman.ge/eng/akhali-ambebi/sakartvelos-sakhalkho-damtsveli-rustavelis-gamzirze-2023-tslis-7-9-marts-ganvitarebul-movlenebs-ekhmianeba).</t>
  </si>
  <si>
    <t>Are the laws or regulations of the procedures for policing assemblies generally available to the public? (in practice)</t>
  </si>
  <si>
    <t xml:space="preserve">All laws and regulations are publicly available in Armenia via online platform arlis.am. </t>
  </si>
  <si>
    <t xml:space="preserve">Provided in the constitution under the Freedom of Assembly Act. In Azerbaijan Constitution is taught in High Schools as an independent subject. </t>
  </si>
  <si>
    <t xml:space="preserve">While the relevant chapter of the Law on Police is officially published and publicly available, the Decree #1002  by the Minister of Internal Affairs adopted on 30 December 2015 on "Approval of the Guiding Instructions of Conduct of the Servicemen of the Ministry of Internal Affairs during Assemblies and Manifestations" is not publicly accessible. </t>
  </si>
  <si>
    <t>There is no special regulation in Ukraine. Peaceful assemblies take place in accordance with Article 39 of the Constitution, two decisions of the Constitutional Court, the law on the police, restrictions on peaceful assemblies are carried out by the court on the grounds determined by the code of administrative proceedings.</t>
  </si>
  <si>
    <t>Does everyone, including foreigners, have the right to create, join or not join any association of their own free will?</t>
  </si>
  <si>
    <t>Yes, everyone, including foreigners, has the right to create, join, or not join any association of their own free will in Armenia. The Constitution of the Republic of Armenia guarantees the right to freedom of association, which includes the right to form, join, and participate in the activities of associations without discrimination.
The Law of the Republic of Armenia on Non-Governmental Organizations (NGOs) and Foundations also recognizes the right of individuals to form and join NGOs, including associations. The law does not discriminate on the basis of nationality or citizenship, and foreigners are allowed to create, join, or participate in the activities of NGOs in Armenia.</t>
  </si>
  <si>
    <t>Article 58. Right to association
I. Everyone is free to associate with others.
II. Everyone has the right to establish any association, including political party, trade union and other public association or to
join an already existing association. Freedom of activity of all associations is guaranteed.
III. Nobody may be forced to join any association or to remain its member.
IV. Activity of associations the purpose of which is the forcible overthrow of legitimate state authority on the whole territory of
the Republic of Azerbaijan or in any part thereof, as well as those having objectives which are considered a crime, or which
use criminal methods are prohibited. Activity of associations which violate the Constitution and laws may be prohibited only
by a court decision.
https://faolex.fao.org/docs/pdf/aze117070E.pdf
Foreigners and stateless persons can be founders of an NGO in Azerbaijan only if they have permanent residence.
Registration procedures are problematic, specifically due to the exercise of government discretion in denying applications.
Legal representatives of foreign NGOs operating in Azerbaijan need to have permanent residence in Azerbaijan, and a document attesting to this fact must be submitted to the MoJ as part of the registration package.
Agreements with foreign NGOs must include a specific expiration date.
The registry of legal entities must also contain the expiration date for the permanent residence permit of the CoP (head) or legal representative, if s/he is a foreigner.
Foreign NGOs can establish only one branch in Azerbaijan.
https://www.icnl.org/resources/civic-freedom-monitor/azerbaijan#:~:text=According%20to%20Article%202.4%20of,material%20assistance%20to%20political%20parties.%E2%80%9D</t>
  </si>
  <si>
    <t xml:space="preserve">The right of foreigners to create and join any association of their own free will is restricted. </t>
  </si>
  <si>
    <t xml:space="preserve">The law generally provides for the right of most workers, including government employees and foreigners, to form and join independent unions, to legally strike, and to bargain collectively. </t>
  </si>
  <si>
    <t>Is it legal and not prohibited for an association to operate without registering as a legal entity?</t>
  </si>
  <si>
    <t xml:space="preserve"> The Law of the Republic of Armenia on Non-Governmental Organizations (NGOs) and Foundations requires that all NGOs, including associations, register with the State Register of Legal Entities.
</t>
  </si>
  <si>
    <t>Not regulated. Given their continued lack of funding, CSOs increasingly rely upon volunteer services.
Lack of funding continues to be the largest obstacle to
CSO organizational capacity. As a result, even large and Baku-based CSOs find it difficult to adhere to or achieve
their missions and goals, and most do not have accurate long-term strategic plans or mission documents. Smaller
organizations are even less able to develop strategic plans or adhere to clearly defined missions.
https://www.fhi360.org/sites/default/files/media/documents/csosi-europe-eurasia-2021-report.pdf</t>
  </si>
  <si>
    <t xml:space="preserve">The Civil Code of Georgia (Article 39 – Non-registered unions (associations)) recognizes the non-registered unions that are not considered legal persons and sets rules on their representation, satisfaction of creditors' claims, membership fees, etc. </t>
  </si>
  <si>
    <t>Is there a procedure for creating and liquidating associations established by law which is not more complicated than for commercial legal entities?</t>
  </si>
  <si>
    <t>Code of Civil Procedures of the Republic of Azerbaijan. In line with the Law on NGOs, public associations and foundations in Azerbaijan are identified as NGOs.
Denial to do the state registration for public association. Pursuant to Law on the state registration and the state registry of legal entities, the following cases can be used solely for the purpose of denial for the state registration:
Contradiction between the paperwork and the Constitution of the Republic of Azerbaijan, the Law on the state registration and the state registry of legal entities, and other legislative acts;
Contradiction between the goals/mission statement/form of work and legislation;
Violation of legal requirements that protect company names or there is already a registered public association with a similar name;
Failure to eliminate shortcomings identified by the registration office in the constituent documents within a specific period (20 days).
As for assumptions that establishing an association as a legal entity is not expedient, these claims cannot be accepted with regard to the state registration and the state registry.
Denial for the state registration of public association shall be appealed in an administrative order or via the court.
https://www.turan.az/ext/news/2012/10/free/Want_to_Say/en/4734.htm
Complex and burdensome registration procedures present a formidable barrier for those who wish to form and operate NGOs. It is difficult to register as either a domestic or international NGO in Azerbaijan. The Government of Azerbaijan has lost at least 32 cases before the European Court of Human Rights (ECtHR), which has found denials of registration to violate the freedom of association. In May 2021, the ECtHR found violations of the rights of 25 CSOs in Azerbaijan. NGOs also encounter difficulties in complying with informal requests to obtain a permit from the presidential administration and local authorities in order to carry out activities in the regions.
Since 2015, access to foreign funding for domestic NGOs in Azerbaijan has been seriously impeded, as the Government has introduced restrictive requirements for donor registration, registration of foreign grants, service contracts and donations. As a result, hundreds of NGOs have been left without substantial funding and thousands of skilled professionals have fled the sector. The funding restrictions reflect an often mistrustful and hostile government attitude toward NGOs, which are often referred to as “anti-government,” “foreign agents,” etc.
At present, the NGO sector is partially financed through public funding mechanisms, which provides small grants to NGOs. However, the amount of individual grants is rather limited and does not usually exceed 3000-5000 euro. On April 19, 2021, the President signed a Decree on Establishing a Public Legal Entity Agency for State Support to NGOs of the Republic of Azerbaijan, which replaced the NGO Support Council established in 2008.
Despite the existence of a good legislative framework for the participation of NGOs in the decision-making process (for instance, the Law on Public Participation), the role of civil society in the adoption of laws is limited in practice.
https://www.icnl.org/resources/civic-freedom-monitor/azerbaijan#:~:text=According%20to%20Article%202.4%20of,material%20assistance%20to%20political%20parties.%E2%80%9D</t>
  </si>
  <si>
    <t>The rules on establishment and liquidation of the non-entrepreneurial (non-commercial) legal persons are more or less the same (taking into account the specificity of non-entrepreneurial entities) as the procedure for liquidation/reorganization of entrepreneurial entities (Articles 29, 38 of the Civil Code).</t>
  </si>
  <si>
    <t>The procedure for registering a commercial organization and a public association is different. The latter is somewhat more complicated.</t>
  </si>
  <si>
    <t>Does the association have the right to freely determine the goals and types of its activities?</t>
  </si>
  <si>
    <t>Though the majority of CSOs have some written internal policies, these are rarely implemented in practice, and
CSOs across the country face weaknesses in their internal governance structures. Most CSOs formally have a
board of directors, a director or chairperson, and a supervisory board, but in most cases these bodies exist
primarily on paper, their roles limited to satisfying reporting requirements. Conflicts of interest in governance and
operations remain a common problem across the CSO sector.
The overwhelming majority of CSOs still cannot afford full-time staff and have limited access to professional
personnel, such as lawyers or accountants. In 2021, professionals continued to leave the CSO sector in favor of
better paid opportunities in the public or private sectors. Staffing is particularly challenging for more rural and
regional CSOs, as qualified staff often relocate to cities like Baku or find opportunities abroad. Following the
amendments to the 2021 Labor Code on employment contracts, signing service contracts creates additional risks
for CSOs. Given their continued lack of funding, CSOs increasingly rely upon volunteer services.
https://www.fhi360.org/sites/default/files/media/documents/csosi-europe-eurasia-2021-report.pdf</t>
  </si>
  <si>
    <t xml:space="preserve">Yes. Article 29 of the Civil Code of Georgia </t>
  </si>
  <si>
    <t>Do associations have the right to receive state funding from sources through an open competitive procedure?</t>
  </si>
  <si>
    <t>Legally yes, practically there are no cases reported.
Also in 2021, the government established the NGO Support Agency, a public legal entity tasked with regulating and
distributing state funds to CSOs through grant competitions. The new agency replaces the NGO Support Council
but has a more democratic composition than its predecessor. In 2021, the newly established NGO Support
Agency prepared new grantmaking rules that increase the transparency of the process and submitted them to the
Cabinet of Ministers for approval; following delays in this approval, in early December, the President empowered
the Agency to approve its temporary grantmaking rules. The Agency then awarded its first grant in December
2021.
A draft law on charitable activities was discussed in parliamentary committees in 2021. However, a limited number
of CSOs were involved in the discussion and the draft law has not been made public, so it is unclear what it
proposes.
https://www.fhi360.org/sites/default/files/media/documents/csosi-europe-eurasia-2021-report.pdf</t>
  </si>
  <si>
    <t xml:space="preserve">Yes, without any restrictions. </t>
  </si>
  <si>
    <t>Do associations have the right to receive private funding from businesses (or loans from banks) without state decision for any legal activities?</t>
  </si>
  <si>
    <t xml:space="preserve">NGOs are required to provide an application letter and supporting documents to the Ministry of Justice within 30 days of the date of the grant agreement. Cash donations (under 200azn) can be received only by NGOs whose statutory purposes include charitable purposes. Anonymous donations are prohibited.
NGOs face difficulties in registering grants, donations and service contracts from foreign donors. 
The requirement for individuals to register their grants with the MoJ on the same grounds and rules as registered NGOs makes it difficult for non-registered NGOs to receive grants.
The donations and service contracts shall also be registered at the MOJ.
https://www.icnl.org/resources/civic-freedom-monitor/azerbaijan#:~:text=According%20to%20Article%202.4%20of,material%20assistance%20to%20political%20parties.%E2%80%9D
Furthermore, according to changes to the Law on Grants in February 2013 and new Administrative Code  of 2016, receiving any financial or material aid without a grant contract (if not a donation) is punishable by the confiscation of the unregistered grant or assets from the recipient NGO. In addition, such NGOs will be subject to a fine of 8,000-15,000 AZN ($4,570-8,570), and NGO managers will be subject to fines of 2,500-5,000 AZN ($1,430-2,860). These penalties apply to local NGOs as well as to representative and branch offices of foreign NGOs.
</t>
  </si>
  <si>
    <t>Do associations have the right to receive funding from abroad without prior state authorisation?</t>
  </si>
  <si>
    <t>NGOs face difficulties in registering grants, donations and service contracts from foreign donors. Only foreign donors that have an office in Azerbaijan, signed an agreement with MoJ and have Ministry of Finance’s opinion on financial-economic expediency of a grant can give grants to NGOs in Azerbaijan.
https://www.icnl.org/resources/civic-freedom-monitor/azerbaijan#:~:text=According%20to%20Article%202.4%20of,material%20assistance%20to%20political%20parties.%E2%80%9D</t>
  </si>
  <si>
    <t xml:space="preserve">Yes, at least for now. </t>
  </si>
  <si>
    <t>Are associations entitled to independently engage in economic / entrepreneurial activities?</t>
  </si>
  <si>
    <t>The Law on Non-Governmental Organizations and Foundations including associations, to engage in economic/entrepreneurial activities as long as they are related to their statutory goals and objectives. This means that an association can engage in economic activities that are directly related to its social, charitable, cultural, educational, scientific, or other non-commercial objectives.
NGOs/associations are also required to establish separate accounting for their economic activities, and any profits earned from such activities must be used exclusively for achieving the statutory goals and objectives of the organization. 
Overall, while associations are entitled to engage in economic/entrepreneurial activities in Armenia, they must do so within the framework of the Law on NGOs and Foundations and other relevant laws and regulations.</t>
  </si>
  <si>
    <t>As in previous years, other sources of income for CSOs, such as membership fees, local donations, commercial
tenders, and entrepreneurial activities, were minimal in 2021. Crowdfunding is discouraged by a lack of sufficient
legal regulations, and anonymous donations through cash boxes are prohibited by national law. Cash donations to
charitable organizations continue to be limited to AZN 200 ($117).
In general, very few CSOs can offer paid services. Local communities generally are not financially able to pay for
services. When paid services are offered, they are usually focused on the provision of consultations and technical
assistance to government agencies, international organizations, and sometimes academic institutions, and are often
contracted through an individual expert who is a member of the CSO rather than through the CSO itself. When
government agencies sign service contracts with independent experts rather than with the CSO, they generally
allow the experts to use their CSOs’ attributes (including logos and project names).
https://www.fhi360.org/sites/default/files/media/documents/csosi-europe-eurasia-2021-report.pdf</t>
  </si>
  <si>
    <t>However, if a non-entrepreneurial (non-commercial) legal person has substantively engaged in entrepreneurial activity, a court, based on the application from the registration authority and/or the interested person, shall consider and make a decision to suspend or prohibit the activity of the non-entrepreneurial (non-commercial) legal person (Article 33 of the Civil Code).</t>
  </si>
  <si>
    <t>The status of public associations has more restrictions on commercial activities than ordinary enterprises. There are especially many such restrictions regarding international activities.</t>
  </si>
  <si>
    <t>Is there a provision in the law that encourages volunteering?</t>
  </si>
  <si>
    <t>Although there is no law on volunteering work in Armenia, the current practice allows development of volunteer work among CSOs. The law on CSOs 
regulates the work with volunteers in civil society organisations. Despite the definitely established tradition of volunteering, no
nationwide research on the current situation of volunteering in
Armenia has yet been conducted. Nevertheless, based on some
research it can be concluded that volunteering in Armenia is mainly
non-formal. In December 2005, the Republic of Armenia ratified the European
Convention on the Promotion of Transnational Long-Term Voluntary
Service for Young People and took up obligations of promoting and
encouraging volunteering.</t>
  </si>
  <si>
    <t>On June 9, 2009, the Parliament of Azerbaijan adopted the Law of the Republic of Azerbaijan On Voluntary Activities, which entered into force on July 29, 2009. Primarily a declaration of the government’s support of volunteerism, the new law is considered an improvement in the regulatory environment for volunteers in Azerbaijan.
Specifically, it states that the unpaid work of volunteers is not illegal. The present Labor Code of Azerbaijan prohibits paying workers less than the established minimal salary, and under this prohibition, volunteers can be considered “workers.” Even though the government has not been enforcing this prohibition against non-governmental organizations (NGOs) and volunteers, both groups were concerned that they might be subjected to the government’s harassment if the government decided to impose the prohibition. This new law clearly states that the unpaid work of volunteers is both legal and supported by the state, and requires the government to bring other legislation, including the Labor Code, in compliance with the new Law on Voluntary Activities.
This law was initiated by the Not-For-Profit Law Coalition established within the Civil Society Project, whose members drafted, and advocated for, adoption of the law for over two years. ICNL has been assisting both the Coalition and Parliament, and is pleased with the substantial improvement of the text of the adopted law compared to its original version in 2007. The adoption of this law is a positive development, not only because it improves the regulatory environment for NGOs and volunteers, but also because it demonstrates that Azerbaijani NGOs can successfully advocate on policy and legislative issues.
However, Azerbaijani legislation still contains a number of issues which might hinder voluntary activities; for example, compensation of some volunteers expenses is subject to income tax. 
https://www.icnl.org/post/in-the-news/parliament-of-azerbaijan-adopts-law-on-voluntary-activity</t>
  </si>
  <si>
    <t xml:space="preserve">There is a Law on Volunteering in Georgia adopted in December 2015.  </t>
  </si>
  <si>
    <t>Ukraine has a Law about volunteering from 2011. However, the state is increasingly seeking to regulate the activities of volunteers, including more and more restrictions.</t>
  </si>
  <si>
    <t>Does the law establish special restrictions for associations in comparison with other legal entities in the field of banking, cash payments and Anti-Money Laundering/Combating the Financing of Terrorism (AML/CFT)?</t>
  </si>
  <si>
    <t xml:space="preserve">The Law on non-cash transactions does not establish special restrictions for associations in comparison with other legal entities in the field of banking, cash payments. These restrictions and requirements include, but are not limited to:
Restrictions on cash payments: NGOs are not allowed to receive or make cash payments exceeding 300.000AMD. Any cash payments  exceeding this limit must be made through non-cash means, such as bank transfers or electronic payments.
Requirements for opening and maintaining bank accounts: NGOs are required to open and maintain bank accounts with authorized banks and to provide certain information to the bank, such as the organization's registration documents and the identity of its members.
Obligations to report suspicious transactions: NGOs are required to report any suspicious transactions to the Financial Monitoring Center of Armenia, which is responsible for identifying and preventing money laundering and terrorist financing activities.
Requirements for internal controls: NGOs are required to establish and maintain internal controls and procedures to prevent money laundering and terrorist financing activities, such as conducting risk assessments and monitoring.
</t>
  </si>
  <si>
    <t>Yes, the law in Azerbaijan establishes special restrictions for associations in comparison with other legal entities in the field of banking, cash payments, and Anti-Money Laundering/Combating the Financing of Terrorism (AML/CFT).
Under the Law on Non-Governmental Organizations (NGOs), associations and foundations are required to comply with certain financial regulations and reporting requirements. For instance, NGOs are required to submit annual financial statements to the Ministry of Justice and to undergo an annual audit by a certified auditor. In addition, NGOs are required to maintain accurate records of their financial transactions and to report any suspicious transactions to the relevant authorities.
NGOs in Azerbaijan are also subject to restrictions on their ability to conduct financial transactions. For example, they are prohibited from engaging in certain types of financial activities, such as currency exchange, and are required to obtain prior approval from the Central Bank of Azerbaijan for certain transactions, such as the opening of a foreign bank account.
Furthermore, under the Law on Combating Money Laundering and Financing of Terrorism, NGOs are designated as "non-financial institutions" and are subject to AML/CFT regulations. NGOs are required to implement policies and procedures to prevent money laundering and terrorist financing, and to report any suspicious transactions to the relevant authorities.
These restrictions on NGOs in Azerbaijan are intended to prevent the misuse of non-profit organizations for criminal purposes, such as money laundering and financing of terrorism. However, some critics have argued that these regulations can be used to restrict the activities of NGOs and to undermine their independence and autonomy.
https://www.fhi360.org/sites/default/files/media/documents/csosi-europe-eurasia-2021-report.pdf</t>
  </si>
  <si>
    <t xml:space="preserve">Not so far </t>
  </si>
  <si>
    <t>For the past two years, Ukraine has been implementing regulations on determining the beneficiaries of organizations. Adopted procedures essentially require data on all members of the organization to be transferred to the state, which is contrary to the practice of the ECHR. In general, this procedure is rather strange because it does not take into account that the members of the organization are not the beneficiaries of the organizations created for the public benefit.</t>
  </si>
  <si>
    <t>Does the law stipulate that associations are free to make decisions on voluntary dissolution or suspending their operations?</t>
  </si>
  <si>
    <t xml:space="preserve">According to the Law on Non-Governmental Organizations (NGOs), which regulates the activities of associations in Armenia, an association has the right to voluntarily suspend its activities or dissolve itself. The law states that an association can voluntarily terminate its activities by a decision of its governing body or by a general assembly of members. The decision must be recorded in the minutes and submitted to the state registry for NGOs.
</t>
  </si>
  <si>
    <t>Yes, the law in Azerbaijan stipulates that associations are free to make decisions on voluntary dissolution or suspending their operations.
Under the Law on Public Associations, associations have the right to voluntarily suspend or dissolve their operations at any time. To do so, they must hold a meeting of their members or board of directors, where the decision to suspend or dissolve the association is made. The decision must be recorded in the minutes of the meeting and communicated to the Ministry of Justice within 30 days.</t>
  </si>
  <si>
    <t>Yes, Article 38 of the Civil Code of Georgia</t>
  </si>
  <si>
    <t>Are reporting rules proportional and non-burdensome?</t>
  </si>
  <si>
    <t xml:space="preserve">Yes, reporting rules are defined by the local legislation and are mostly in compliant. </t>
  </si>
  <si>
    <t>According to the law, CSOs must submit annual financial reports to the Ministry of Finance. Only a handful of large
CSOs disclose their financial statements to the public. Most CSOs continue to lack strong financial management
systems and regulations. As described elsewhere in this report, several of the most viable CSOs in Azerbaijan
operate through affiliated business companies or individual service contracts because of the restrictive legal regime
governing CSOs’ access to foreign funding. This has a negative impact on CSO transparency and accountability to
both potential donors and the public.
https://www.fhi360.org/sites/default/files/media/documents/csosi-europe-eurasia-2021-report.pdf</t>
  </si>
  <si>
    <t xml:space="preserve">The Law on Official Statistics of Georgia and Tax Code provide for the reasonable reporting procedures. </t>
  </si>
  <si>
    <t>Are there any cases of refusal to register or banning associations?</t>
  </si>
  <si>
    <t>No such cases have been registered according to the official response received from the Ministry of Justice in response to our written request.</t>
  </si>
  <si>
    <t>Yes, there have been cases of refusal to register or banning of associations in Azerbaijan, yet no reported cases in the last 3 years.
According to the Azerbaijani Law on Public Associations, the Ministry of Justice is responsible for registering public associations in the country. However, the registration process has been criticized by some international organizations for being bureaucratic and arbitrary, and for allowing authorities to restrict the activities of NGOs and civil society groups.
In recent years, several organizations have been denied registration or had their registration revoked by the Azerbaijani authorities. For example, in 2016, the Ministry of Justice refused to register the Azerbaijan National Statehood Party, citing alleged inconsistencies in its founding documents. In 2018, the Ministry also refused to register the Azerbaijan Human Rights House, a local branch of an international human rights organization.
Additionally, the Azerbaijani government has also banned several organizations from operating in the country. In 2014, for example, the government banned the activity of the Azerbaijan branch of the International Republican Institute (IRI), a US-based democracy-promoting organization, accusing it of "interfering in Azerbaijan's internal affairs."
Overall, the registration process for associations in Azerbaijan has been criticized for lacking transparency and being subject to political influence. This has had a chilling effect on civil society and limited the ability of NGOs and other groups to operate freely in the country.</t>
  </si>
  <si>
    <t>There have not been any reported cases</t>
  </si>
  <si>
    <t>There are many such examples. There are many refusals of registration, when applicants are simply returned documents, or are asked to clarify or change certain provisions. Authorities do not keep statistics of such refusals. Also, in recent years, the number of prohibited associations has increased due to Russia's war against Ukraine. For 2022, 16 political parties were banned.</t>
  </si>
  <si>
    <t>Are there any known cases of dismissal from work or expulsion of students from universities for membership in an association or refusal to join an association?</t>
  </si>
  <si>
    <t xml:space="preserve">Nu such cases were published. </t>
  </si>
  <si>
    <t>Although the law permits the formation of trade unions and the right to strike, the
majority of unions remain closely affiliated with the government, and many categories of
workers are prohibited from striking. Most major industries are dominated by state-
owned enterprises, in which the government controls wages and working conditions.
2022 peaked with worker strikes from a variety of fields drawing attention to the
lack of labor rights in Azerbaijan which deteriorated during the COVID-19 pandemic.
The highlights were labor controversy during the reconstruction 25 of the villages on the
territories which Azerbaijan regained control in 2020 following the war over Nagorno-
Karabakh and courier 26 strikes against private companies providing poor labor
conditions.
Workers in both cases reported being fired due to their participation in the the protests.
Freedom House Freedom in the world Report 2023 unpublished</t>
  </si>
  <si>
    <t>The Georgian Trade Union Confederation (GTUC) reported widespread instances of harassment in both public and private 
sectors based on union affiliation, notably in the postal services. In June GTUC reported that due to the discriminatory treatment of employee Natia Chkhetiani (including dismissal from work), the Labor Inspection Service fined Georgian Wines Producing Company LLC GEL 
3,000 ($1,075). Chkhetiani alleged that the company gave less salary than was stipulated in the contract, did not pay her wages during leave, staff worked on weekends without additional pay, and company management bullied staff who 
joined trade unions. (source: US State Department GEORGIA 2022 HUMAN RIGHTS REPORT, p.52)</t>
  </si>
  <si>
    <t>Can associations be registered online?</t>
  </si>
  <si>
    <t xml:space="preserve">Yes, any type of legal entity can be registered via online platform of theYes, associations can be registered online platform of the State Register of Legal Entities.  </t>
  </si>
  <si>
    <t>While CSOs continued to operate in a highly
bureaucratic and restrictive environment, the legal
environment improved slightly in 2021 with the
introduction of a web-portal for CSOs to amend their
registration documents and register funding. 
https://www.fhi360.org/sites/default/files/media/documents/csosi-europe-eurasia-2021-report.pdf</t>
  </si>
  <si>
    <t xml:space="preserve">However, in this case all the interested individuals should obtain/have electronic signature that in its turn, requires visit to the responsible agency (https://napr.gov.ge/p/1940). Associations are registered in the Register of Non-entrepreneurial (Non-commercial) Legal Entities of the National Agency of Public Registry (Civil Code, Article 28). </t>
  </si>
  <si>
    <t>But in December 2022, bill No. 8084, which provides for such a procedure, was adopted in the first reading.</t>
  </si>
  <si>
    <t>Can CSOs that receive public funding remain free to determine their activities?</t>
  </si>
  <si>
    <t xml:space="preserve">CSOs' which receive funding from the state funding may be under direct control of the government. </t>
  </si>
  <si>
    <t>Azerbaijani CSOs that receive public funding are subject to certain regulations and reporting requirements, which may affect their ability to determine their activities to some extent.
Under Azerbaijani law, CSOs that receive public funding are required to comply with financial reporting requirements and to submit annual financial statements to the relevant authorities. They are also required to undergo audits by certified auditors and to maintain accurate records of their financial transactions.
In addition, the Law on Grants places certain restrictions on the use of grant funds by CSOs. For example, grant funds cannot be used for political purposes or to support illegal activities. CSOs that receive grants are also required to submit regular reports to the granting organization, detailing how the funds were used and the results achieved.
While these regulations may place some limits on the activities of CSOs that receive public funding, they do not necessarily restrict their ability to determine their activities. CSOs remain free to pursue their missions and goals within the framework of the law and the terms of their funding agreements. However, the requirements for financial reporting and grant reporting may make it more difficult for CSOs to operate independently and without interference from the government or funding organizations.
It should also be noted that in practice, the government of Azerbaijan has been accused of using funding as a tool to influence and control the activities of CSOs. Critics argue that government funding can create a conflict of interest and compromise the independence of CSOs. As a result, some CSOs in Azerbaijan may choose to refuse government funding in order to maintain their autonomy and independence.</t>
  </si>
  <si>
    <t xml:space="preserve">However, as in other cases, they have to comply with the funding conditions and direct public fund at the implementation of the activities as agreed in the grant agreement/funding document. </t>
  </si>
  <si>
    <t xml:space="preserve">When some NGO receive funds directly form Governmental institutions, there are all risks for recipients to avoid criticism about the Gov. </t>
  </si>
  <si>
    <t>Are those CSOs that receive funding from abroad free from stigmatization?</t>
  </si>
  <si>
    <t xml:space="preserve">CSOs receiving funding from abroad are from time to time being targeted by different groups in the form of hate speech, disinformation campaigns against them. </t>
  </si>
  <si>
    <t>Since 2015, access to foreign funding for domestic NGOs in Azerbaijan has been seriously impeded, as the Government has introduced restrictive requirements for donor registration, registration of foreign grants, service contracts and donations. As a result, hundreds of NGOs have been left without substantial funding and thousands of skilled professionals have fled the sector. The funding restrictions reflect an often mistrustful and hostile government attitude toward NGOs, which are often referred to as “anti-government,” “foreign agents,” etc.
https://www.icnl.org/resources/civic-freedom-monitor/azerbaijan</t>
  </si>
  <si>
    <t xml:space="preserve">On 14 February 2023, representatives of the parliamentary majority initiated a draft bill “On Transparency of Foreign Influence.” The controversial draft called for labeling as "foreign agents" all non-profit organizations and companies that source at least 20 percent of their funding from abroad. 
The draft law was heavily criticized by all major international stakeholders. According to the EU: "The law in its current form risks having a chilling effect on civil society and media organisations, with negative consequences for the many Georgians benefiting from their work. This law is incompatible with EU values and standards. It goes against Georgia’s stated objective of joining the European Union, as supported by a large majority of Georgian citizens. Its final adoption may have serious repercussions on our relations." 
Massive public protests forced the authorities to withdrew the draft, however, the top officials of the ruling party continue to label NGO leaders as Foreign Agents. </t>
  </si>
  <si>
    <t>Are there associations for which the conditions of activity in practice are significantly better than those established for all by law (for example, government-sponsored non-governmental organisations (GONGOs))?</t>
  </si>
  <si>
    <t>Despite that the law in Azerbaijan provides for freedom of assembly, the government severely restricted these rights in practice (HRR 2015). Civil society organizations (CSOs) faced severe crackdowns during 2014 which also continued throughout 2015 seriously curbing the development of civic engagement (NiT 2016; BTI 2016). CSOs face difficulties registering and operating in Azerbaijan (NiT 2016). Furthermore, civil society activists and their extended families suffer intense harassment and persecution (NiT 2016). CSOs are able to gain influence only through establishing active partnerships and cooperation with the government; similarly, NGOs in Azerbaijan are limited to those which are organized by the government, also known as GONGOs
https://ganintegrity.com/country-profiles/azerbaijan/</t>
  </si>
  <si>
    <t xml:space="preserve">GONGOs usually do not have better access to foreign funding. However, they have better prospects and access to cooperation with state institutions; they are invited to public meetings while access for watchdog organizations might be closed. </t>
  </si>
  <si>
    <t>Are associations required in practice to coordinate their goals and activities with public policy and administration or any other form of government agenda?</t>
  </si>
  <si>
    <t>Associations in Armenia are not required in practice to coordinate their goals and activities with public policy and administration or any other form of government agenda. The Law of the Republic of Armenia on Non-Governmental Organizations (NGOs) and Foundations recognizes the independence and autonomy of NGOs and associations, and guarantees their right to freely determine their goals and objectives.</t>
  </si>
  <si>
    <t>In practice, associations in Azerbaijan are often required to coordinate their goals and activities with public policy and administration, and there are a number of mechanisms through which the government can influence the activities of associations.
One way in which the government can influence associations is through the registration process. In order to register, associations must submit detailed information about their goals and activities to the Ministry of Justice, which has the authority to approve or reject their registration. The Ministry can reject applications if it deems that the association's goals or activities are contrary to public policy or national security interests.
Once registered, associations are subject to ongoing monitoring and reporting requirements, which may require them to provide detailed information about their activities, funding sources, and beneficiaries. Failure to comply with these requirements can result in fines or even the suspension or dissolution of the association.
In addition to these formal mechanisms, there are also reports of government officials putting pressure on associations to align their activities with government policies and agendas. For example, in 2014, the Ministry of Justice issued a warning to several human rights groups, accusing them of "interfering in the internal affairs of the state" and calling on them to cease their activities. More recently, in 2019, the government passed a law on "public oversight," which requires associations to register with the government in order to carry out activities related to public oversight.</t>
  </si>
  <si>
    <t xml:space="preserve">While the ruling party of Georgian Dream attempted to adopt the draft law on "Transparency of Foreign Funding" that would have required civil society organizations to coordinate their goals and activities with the Ministry of Justice, the massive public protests forced the Parliamentary majority to withdrew the so-call "Russian" draft. </t>
  </si>
  <si>
    <t>Are government inspections used as a form of pressure on associations?</t>
  </si>
  <si>
    <t>There are broad powers of the Ministry of Justice to supervise NGOs and subsequently to dissolve them in court.
In the regions NGOs need to inform regional executive authorities about their events in advance.
Foreign NGOs cannot conduct activities in Azerbaijan without registering with the Ministry of Justice.
MoJ has broad powers to conduct inspections with few guarantees for protecting the rights of NGOs.
https://www.icnl.org/resources/civic-freedom-monitor/azerbaijan#:~:text=According%20to%20Article%202.4%20of,material%20assistance%20to%20political%20parties.%E2%80%9D</t>
  </si>
  <si>
    <t xml:space="preserve">So far and provided that the authorities failed to adopt the repressive legislation directed against NGOs, there have not been any reported cases of government inspections used as a form of pressure on NGOs. </t>
  </si>
  <si>
    <t>Are there cases of forced liquidation of associations for minor violations?</t>
  </si>
  <si>
    <t>There have been cases of forced liquidation of associations for minor violations in Azerbaijan, but no recently reported cases.
The Law on Public Associations allows for the suspension and liquidation of associations in cases of non-compliance with legal requirements. However, some critics have argued that these provisions have been used to target and silence opposition groups and independent civil society organizations.
These cases are part of a broader trend of government crackdowns on civil society in Azerbaijan in recent years. Human rights organizations and international watchdogs have raised concerns about the restrictions on freedom of association and expression in the country, as well as the harassment and persecution of human rights defenders, journalists, and opposition figures.</t>
  </si>
  <si>
    <t>So far and provided that the authorities failed to adopt the repressive legislation directed against NGOs, there have not been any reported cases of forced liquidation for minor violations used as a form of pressure on NGOs.</t>
  </si>
  <si>
    <t xml:space="preserve">After the revolution of 2018 judicial reform and strengthening of judicial independence was on the top of democratic reform agenda of new authorities. For many decades the judiciary in Armenia lacked trust within society and was highly corrupted which actually was one of the reasons behind the political changes of 2018. The new Government has put on table an ambitious reform agenda which was failed because of different reasons. One of the main issues is this regard was the failure to conduct vetting of judges. The reason is the absence of comprehensive approach, understanding and planning of short term and long term activities regarding vetting of judges, the absence of human resources and also the strong resistance coming from judiciary itself. The momentum of vetting of judges in Armenia is considered lost now. 
The reforms were further pursued through the Judicial and legal reform programs. The first one after the revolution was adopted in 2019 /2019-2023 judicial and legal reform program. This program was not implemented properly because of many objective reasons; pandemic, the 44-day war initiated by Azerbaijan against Armenia and Nagorno Karabakh and the post war situation in the country.
It should be noted that the constant security threats coming from Azerbaijan have negatively influenced not only the security and peace in the country but also the democratic reform agenda.
In July 2022 a new Legal and Judicial strategic reform program was adopted which repeats many strategic directions from the previous reform. Currently the implementation of the program is ongoing.
One important issue worth mentioning which influences a lot on the reform process is the lack of personnel and professionals within Ministry of Justice responsible for effective reforms. Since 2018 Armenia has changed 4 Justice Ministers which influenced on the institutional stability of the reform programs. 
Currently the main concerns within judiciary are related to the appointment and promotion of new judges. In several cases judges with negative integrity check and bed reputation, particularly within the newly created anti-corruption court, have been promoted to higher positions and even new judge candidates with negative integrity check are being appointed. On the other hand there are still many judges from previous corrupted regime. In these circumstances the change of culture and morals within judiciary becomes more difficult and problematic and negatively influences on the trust towards the reform activities. 
</t>
  </si>
  <si>
    <t>The reporting period of September 2021 to February 2023 has not witnessed any positive developments, including substantive legislative and policy changes and ongoing challenges in the country's judicial system remained unchanged. The judiciary remained corrupt and subservient to the executive. The parliament appoints judges on the proposal of the president. In recent years, based on the Decree on deepening reforms in the judicial system signed by the President on April 3, 2019, numerous amendments have been made to national laws in Azerbaijan with a view to strengthening the independence of the judiciary. However, these developments did not result in significant changes in the legislation to protect and strengthen the independence of judiciary in Azerbaijan, specifically in relation to self-governance, the selection and appointment of judges and disciplinary accountability of the judiciary. Additionally, the respective reforms were not recognised as being sufficient by respectful international institutions such as the Group of States against Corruption, the Council of Europe’s anti-corruption monitoring body (GRECO) and the Committee of Ministers of the Council of Europe. The courts’ lack of political independence is especially evident in the many trumped-up or otherwise flawed cases brought against opposition figures, activists, and critical journalists. As of 1 November 2022, the ECtHR adopted more than forty judgments against Azerbaijan, in which it has found a violation of Article 6 of the Convention. Currently, the Committee of Ministers is supervising the execution of numerous cases which require Azerbaijan to carry out general measures in relation to right to a fair trial. The Justice Ministry controls the Judicial Legal Council, which oversees judges' selection, transfer, promotion, and disciplinary proceedings. During this reporting period main developments included the appointment of judges across different court instances, reshuffling of judicial positions, and the appointment of the Minister of Agriculture as the Chairman of the Supreme Court of Azerbaijan. For reference used links: 1) https://freedomhouse.org/country/azerbaijan/freedom-world/2022 2) Council of Europe, GRECO, Eval IV Rep (2014) 2E, 4th Evaluation Round, 02 April 2015, Corruption Prevention in respect of Members of Parliament, Judges and Prosecutors, Evaluation Report Azerbaijan, available at &lt;Azerbaijan - Azerbaïdjan - Group of States against Corruption (coe.int)&gt;. 3) European Court of Human Rights, Mammadli v. Azerbaijan (Application No. 47145/14), Enhanced Procedure. In this group of cases, the ECtHR found a violation of Article 18 in conjunction with Article 5 of the Convention based on a lack of independence of the prosecuting authorities and the judiciary. General measures are therefore required to reinforce the capacity of the judiciary to withstand external pressures and to operate independently. 4) Huseyn and Others v. Azerbaijan, 35485/05, 26 July 2011 - violation of Article 6§§1 and 3 (b), (c) and (d), Article 6.2; Asadbeyli and Others v. Azerbaijan, 3653/05, 11 December 2012 - violation of Article 6§§1 and 3 (b), (c) and (d)); Abbasov, 38228/05, 17 January 2008; Maksimov, 8460/07, 08 October 2009; Pirali Orujov, 38073/06, 3 February 2011; Mammad Mammadov, 11 October 2011 - violation of Article 6§1; Insanov v. Azerbaijan, 16133/08, 14 March 2013 - violation of Article 6§1 taken together with Article 6§3 (c) and (d).View</t>
  </si>
  <si>
    <t>In the period under review, from September 2021 to February 2023, in the Republic of Belarus, the Lukashenka regime continued to use courts to punish political opponents, activists of democratic NGOs, independent media, journalists, and bloggers. The criminal cases were falsified against democratic activists but based on far-fetched articles of the criminal code, and in many cases on those articles that contradict signed international human rights treaties - for example, articles on insulting Lukashenka and other government officials, where the punishment is many times higher than the punishment for insulting the usual of a person, as well as Article 130 of the Criminal Code - allegedly inflaming hatred, which was used against political opponents for criticizing the actions of punitive bodies - the Main Directorate for Combating Organized Crime and Corruption (GUBOPIK), the KGB Special Forces and the Special Forces of the Internal Troops, who severely beat participants in peaceful meetings , journalists, human rights activists up to and including murder. That is, the criticism of the punishers was interpreted as "inciting hostility against a social group - the police", although the police cannot be a social group. There was no case of non-acceptance by the courts of these falsified criminal cases, just as there was no case of acquittal in politically motivated criminal cases. It should be noted that there is no independent judiciary in the Republic of Belarus, each judge is appointed by a separate decree of Lukashenka, and thus each judge is completely dependent on the executive branch. In 2022, the practice of "absentee trials" was introduced - when opponents of the regime, activists of democratic parties, NGOs, journalists, human rights activists who were able to evacuate from Belarus began to be judged in absentia. This innovation further worsens the possibilities for defense, since activists convicted in absentia did not have the opportunity to get acquainted with the prosecution, case materials, and also hire lawyers for their defense. All lawyers in the courts of "convicted in absentia" were appointed by the investigating authorities from among lawyers loyal to the authorities who did not defend the accused, but were only extras at the trials, participating in the performance only to try to create the appearance of legitimizing these trials. Most of the "absentee trials" were held without the presence of the public behind closed doors, and those that were open to a minimal number of the public were turned into propaganda shows to discredit democratic activists. Representatives of democratic media were not allowed to the trials, only pro-government journalists made biased reports in advance about the guilt of democratic activists. More information in Analitical reports of Human Rights Center "Viasna" https://spring96.org/en/news/110509  and https://spring96.org/en/news/106329</t>
  </si>
  <si>
    <t xml:space="preserve">On 5 April, 2023, in an unprecedented move, the U.S. Department of State sanctioned three acting and one retired judge due to their involvement in significant corruption. According to the Statement by Secretary of State Antony J. Blinken, “these individuals abused their positions as court Chairmen and members of Georgia’s High Council of Justice, undermining the rule of law and the public’s faith in Georgia’s judicial system.” The decision by the State Department has been met with outrage by the top officials of the Georgian Dream ruling party, who evaluated it as interference in Georgia’s internal affairs (source: https://civil.ge/archives/536403). It is noteworthy, that two of the judges sanctioned by the US, has been recently re-elected in the High Council of Justice of Georgia. This, in the assessment of the Public Defender of Georgia, was a clear evidence of lack of transparency within the judicial system and existence of influential group within the judiciary.  The attempts of the Parliamentary opposition to create the parliamentary investigative commission to investigate the facts of corruption within the judiciary has been obstructed by the Ruling Party, who sabotaged the parliamentary sessions in order to obstruct the creation of the investigative commission. Major problems in the judicial independence was recognized by the European Commission that listed independence of the judiciary among the 12 priorities that Georgia needs to address to be granted the candidate status by the European Council. In particular, Georgian state has been requested “to ensure a judiciary that is fully and truly independent, accountable and impartial along the entire judicial institutional chain, also to safeguard the separation of powers; notably ensure the proper functioning and integrity of all judicial and prosecutorial institutions, in particular the Supreme Court and address any shortcomings identified including the nomination of judges at all levels  . . ; undertake a thorough reform of the High Council of Justice and appoint the High Council's remaining members.” In a flawed attempt to address the EU priorities, the Legal Issues Committee of the Parliament of Georgia created the working groups, where participation of CSOs have been limited. The draft amendments prepared by the Parliament has been shared with the Venice Commission. The latter reviewed the draft noting with concern that the key recommendations which it has previously made to the Georgian authorities remained to be addressed, listing “the issues of judicial corporatism and self-interest in the High Council of Justice which should involve a comprehensive reform of the High Council of Justice; Circumscribing the wide powers of the High Council of Justice to second or transfer judges without their consent by adding narrower criteria for the secondment/transfers, introducing time and location limitations on secondments/transfers, providing for a random system of secondments/transfers; Revising the procedure for suspension of judges from office by defining more precisely the grounds for suspension; Restricting the grounds for disciplinary liability of a judge” and others. </t>
  </si>
  <si>
    <t>On 13 December 2021, the Venice Commission issued a Joint opinion on some measures related to the selection of candidates for administrative positions in bodies of self-administration of judges and prosecutors and the amendment of some normative acts. The integrity of the candidates for the positions of members of the Superior Council of Magistracy (SCM) and the Superior Council of Prosecutors (SCP) will be evaluated before the general assemblies of judges and prosecutors are organised, within the pre-vetting procedure. The Ministry of Justice organised public consultations and submitted a draft law to the Parliament. On 24 January 2022, 69 candidates, many of whom judges and prosecutors who have heard/administered cases of resonance applied for licence to practice law before the law on legal profession has been amended (which would have allowed them to accede into profession without the admission exam). According to Olesea Stamate, the author of the amendments, the new provisions also apply in respect of those who have submitted the request but have not received an answer.   On 11 February 2022, the National Integrity Authority has sent to court 18 case files in respect of judges, former MPs, ex-magistrates, police officers, etc. who have obtained illicit assets in the amount of MDL 20 million.  Another Study of the Legal Resources Centre from Moldova was issued: the Republic of Moldova in the top states with the highest number of convictions at the European Court of Human Rights. In 2021, the Moldovans complained three times more often that the European average. On 16 March 2022, the government amended the Law on selection, performance evaluation and career of judges. Magistrates will be appointed until they reach the age limit of 65 (the initial appointment for 5 years is excluded) and will not enjoy general immunity, only functional immunity. On 29 March, the Superior Council of Magistracy consented on searches to be conducted in respect of the interim president of the Supreme Court of Justice. She is suspected of illicit enrichment. Searches  were carried out at her office and house. On 7 April 2022, the Constitutional Court partially admitted the Socialists’ Party request on examining the constitutionality of some provisions of the Law on pre-vetting. Therefore, the SCM will no longer appoint, transfer, detach, promote judges and apply disciplinary measures. The Specialized Commission for the Assessment of the Integrity of Candidates for Membership in the Self-Administrative Bodies of Judges and Prosecutors - the SCM and the CSP or the “Pre-Vetting Commission” has started its activity on 7 June 2022. Its members will meet, inter alia, the relevant authorities and key partners. The evaluation process is to be finalized by the end of the year.  The same day, the Association of Judges "Voice of Justice" addressed a public appeal to the head of state, after Maia Sandu rejected the candidacy of 13 of the 40 judges to be validated in their position until the age limit. The SCM is to examine the reasons given by the head of state and decide which of the rejected candidates will be repeatedly proposed and which of them will leave the system. Judges rejected by the President fight to remain in the system. They have applied to the SCM to be repeatedly nominated for appointment until reaching the age limit. However, applicants will have to wait, as the current SCM is not entitled to decide on the promotion or dismissal of judges. On 16 June, members of the Pre-vetting Commission explained to the public the pre-vetting process, which also includes evaluation of the candidates’ family members and close friends. Candidates will receive a questionnaire on ethics and a declaration of assets and personal interests to be filled in. The actual evaluation would start in early August. The hearings will be public. On 29 July, the Parliament adopted in the final reading the amendments to the legislation on the judicial system. As a result, members of the Superior Council of Magistracy (SCM) will not have general immunity, and the composition and term of office of the SCM members has been changed. On 29 August, the Ministry of Justice has sent to public consultations the draft law on the reform of the Supreme Court of Justice. One of the major amendment refers to the decrease of the number of judges from 33 to 20.   On 8 October, the first public hearings of 3 candidates for the position of member of the Superior Council of Magistracy were made available by the Pre-Vetting Commission. On 17 October, the President Maia Sandu appointed 14 judges who were proposed to the head of state by the Superior Council of Magistracy.  On 2 January 2023, the Association of Judges of Moldova expresses its concern regarding the declaration of the President Maia Sandu who affirmed that “the current behavior of judges shall determine the scores they will receive later in the evaluation process”. The Association believes that interference with the administration of justice is unacceptable. On 4 January, five judges, candidates to the position of Superior Council of Magistracy members failed to pass the assessment of the Evaluation Commission because they have not met the integrity criteria.  On 23 January, the Supreme Court of Justice began the examination of the appeals of five magistrates, registered in the contest for membership in the Superior Council of Magistracy who did not pass the Pre-Vetting Commission. On 2 February 2023, the mechanisms regarding the disciplinary liability of judges and the activity of the Judicial Inspection was voted in the second reading by the Parliament. The document provides for the elimination of the condition regarding the existence of the definitive ascertaining document as a basis for the dismissal of the judge in the event of incompatibility situations. On 7 February, the Pre-vetting Commission announced the results as to integrity evaluation of judges-candidates to the position of members of the Superior Council of Magistracy. Of the total of 28 judges who registered in this contest, only 5 passed the evaluation. Thus, the passing rate is around 18%, and the non-promoting rate - 82%. On 14 February, 18 judges from the Supreme Court of Justice left the system. The Superior Council of Magistracy admitted their resignation requests.  On 20 February, referring to the finalization of the draft Law on the external evaluation of judges and prosecutors the Minister of Justice affirmed: "The judicial system hardly accepts this reform". On 23 February, another 4 magistrates from the SCJ, including the interim president of the court, resigned.</t>
  </si>
  <si>
    <t xml:space="preserve">Between September 2021 and February 2023, significant events occurred in the reform of the rule of law and judicial system. 
These included the reform of the two main judicial governance bodies - the High Council of Justice (HCJ) and the High Qualification Commission of Judges (HQCJ), as well as the reform of the selection process for judges of the Constitutional Court of Ukraine (CCU). These reforms were motivated by the receiving of the EU candidate status by Ukraine, with the European Commission prioritising them as two of seven requirements to maintain that status.
Two bodies were established in September and November 2021 - the Selection Commission and the Ethics Council. The Selection Commission was responsible for selecting candidates for the new HQCJ, while the Ethics Council vetted the integrity of current members and candidates for the HCJ. Both bodies had six members each, with three being Ukrainian judges or retired judges and the other three being international experts with a casting vote in case of a tie for any candidate.
In February 2022, the Ethics Council started conducting interviews with HCJ candidates, and twelve members of the HCJ resigned voluntarily. As a result, only four members remained, rendering the body inoperative. The interviews were suspended due to the outbreak of war on February 24, 2022. The Ethics Council resumed its work in May 2022 but decided to completely close the interviews for security reasons. This prevented the public from being able to confirm whether the candidates dispelled doubts about their integrity. Despite the security situation improving, the Ethics Council did not reopen the interviews, which NGOs deemed disproportionate.
As of January 12, 2023, the HCJ has become operational again with 17 members out of 21, as appointees have filled vacancies. However, the reform of the HCJ has not been entirely successful as some candidates with integrity concerns were appointed, and the closed interviews have prevented the public from verifying their integrity. Additionally, international experts on the Ethics Council rarely exercised their casting vote to avoid conflict with Ukrainian counterparts. The selection of new candidates is ongoing.
The Selection Commission of the HQCJ started its work on January 21, 2022, but was suspended due to the war. Soon, the Commission resumed its work and announced a shortlist of 64 candidates in December 2022 who were to proceed to the interview stage. The interviews were conducted openly, and the Commission cooperated with civil society to ensure transparency.
The reform of the CCU, a top priority for Ukraine's European integration, was to be carried out in line with the Venice Commission's recommendations. In August 2022, draft law No. 7662 was registered in Parliament, proposing the establishment of an Advisory Group of Experts (AGE) to vet CCU candidates. The AGE was to consist of three Ukrainian and three international members. However, in November 2022, the VC's opinion on the draft law contained factual errors and false conclusions, which resulted in the MPs weakening the law, providing for non-binding decisions of the AGE, and quickly adopting it in the second reading. The VC changed its opinion in December, calling for binding decisions by the AGE and the inclusion of a seventh member under the international quota to depoliticise the selection process. The VC refused to nominate members until the law was aligned with its recommendations.
In January 2023, high-ranking EU officials urged for the law to be changed to comply with VC recommendations.
</t>
  </si>
  <si>
    <t>Does the legislative framework provide for the transparent process of appointment of judges based on objective criteria (such as the passing of an exam, performance in law school, other training, experience, professionalism, integrity, reputation in the l</t>
  </si>
  <si>
    <t>In terms of legislative framework all the mentioned reuqirements are in place and are prescribed by the Judicial Code of the RA. The candidates pass both written and oral exam/interview, they pass integrity check, they undergo also judicial eduation in the Justice Academy.</t>
  </si>
  <si>
    <t xml:space="preserve">The legislative framework does not provide transparent process of appointment of judges on objective criteria. The overall organisation of the judiciary, in particular nomination, selection, training, probation period, evaluation of judges’ performance, disciplinary and termination of office regarding judges is regulated by the Law of the Azerbaijan Republic “On Courts and Judges”  and the Law on “Judicial Legal Council”  and other normative legal acts . 
These laws specifically deal with the selection and career progression of judges and the evaluation of their performance. 
The Judicial Legal Council controls the overall selection process of judges, and exercises power over the promotion and disciplinary proceedings for judges. 
The JLC is under the state control. Under the Law on JLC, it forms the Judges Selection Committee (Hereinafter, JSC) consisting of 11 members out of judges, JLC's representative, representatives of the Ministry of Justice and the prosecutor's office, advocates and legal scholars (lawyers with a PhD degree) in order to conduct the election of judge candidates for the judiciary.  The JSC is not a purely judicial entity and consists of two Supreme Court judges, three appeal court judges, one Nakhchivan Autonomous Republic Supreme Court judge and one representative from the Ministry. The selection procedure is a multi-stage process, which includes tests, written and oral examinations, long-term training and probation period in courts. According to the legislation, judges' recruitment procedures consist of 6 stages: 
1. Test exam; 
2. Written exam; 
3. Oral exam. 
Then, after one year of training in the Justice Academy and practice in courts: 
4. Written exam; 
5. Oral exam; 
6. Interview with members of the Judicial-Legal Council. 
There have been several reports during the consultations with CSOs and advocates that lawyers who reached the final stage of the selection process were not conferred as having passed the final stage, without plausible explanations given. </t>
  </si>
  <si>
    <t xml:space="preserve">Necessity to carry out judicial reforms, particularly addressing "any shortcomings identified including the nomination of judges at all levels" have been part of the EU's 12 recommendations that Georgia needs to address in order to get the EU candidate status. (Source: ec.europa.eu (website), Commission Opinion on Georgia's application for membership of the European Union, 17.06.2022,
Accessible at: Georgia opinion and Annex.pdf (europa.eu)).
In the last reporting, the procedure of appointment of judges to the Supreme Court of Georgia has been heavily criticised by all the major stakeholders. In an attempt to formally remedy the procedure without making major obstacles to the appointment of the candidates loyal to the "clan" and the ruling party, the Parliament has several times (April 2019, October 2020, April 2021) amended the Law on Common Courts. However, the amendments did not merit full approval of the Venice Commission that in its most recent opinion went as far as recommending modifying the composition of the HCoJ for the subsequent decisions and restarting the appointment procedure at the Supreme Court (source: para. 20, https://www.venice.coe.int/webforms/documents/default.aspx?pdffile=CDL-PI(2021)007-e). 
</t>
  </si>
  <si>
    <t>The legislative framework provides for a fair and transparent process. Moreover, the nn 16 March 2022, the Law on selection, performance evaluation and career of judges was amended. Magistrates will be appointed until they reach the age limit of 65 (the initial appointment for 5 years is excluded) and will not enjoy general immunity, only functional immunity.  However, the Superior Council of Magistracy has not been functional for two years and the vetting process is to start.</t>
  </si>
  <si>
    <t>The process of appointment of judges is foreseen by the Law of Ukraine "On the judiciary and the status of judges". It provides for the selection and its criteria.</t>
  </si>
  <si>
    <t>In practice, are judges appointed based on objective criteria (such as the passing of an exam, performance in law school, other training, experience, professionalism, and reputation in the legal community)?</t>
  </si>
  <si>
    <t xml:space="preserve">In practice often there are problems with the appointed judges integrity check and their reputation. Particularly, although the law requires judges to be with reputation and have positive integrity check, but sometimes in the position of a judge are selected candidates who have got negative integrity check by the responsible body doing the assessment. </t>
  </si>
  <si>
    <t xml:space="preserve">The US Department of State Human Rights Report (2020) on Georgia mentions problems in the laws’ implementation and highlights "challenges to judicial independence, including flawed processes for selecting judges at all court levels, many to lifetime appointments, which left the judiciary vulnerable to political influence." (p. 13) 
The High Council of Justice, which is a collegiate body responsible for court management, makes decisions (including on judicial nominations) by some informally pre-agreed, pre-coordinated rules, which completely undermines the entire reason of having a collegiate body making decisions based on pluralism, discussion and consensus/agreement (Public Defender Report, 2020, p. 90).
In the reporting period, on June 27, 2022, after consultations with the Tbilisi Court of Appeals’ judges, the HCOJ unanimously supported the appointment of Mikheil Chinchaladze, allegedly one of the key figures of the informal influential group of so-called clan judges as the court chairman for a second term, that according to the NGOs, undermined public trust towards the judiciary. </t>
  </si>
  <si>
    <t>In practice, candidate judges who underwent training at the National Institute of Justice would pass exams and based on the score obtained would qualify to get appointed to the position of judge. With the new provisions on integrity evaluation, the accession into profession will also depend on the integrity criterion.</t>
  </si>
  <si>
    <t xml:space="preserve">During the reporting period, the HQCJ (the body responsible for the selection of judges) was not operational at all, and the HCJ (responsible for the appointment of judges) was not operational for more than a year. So no new appointments were made during this time.
These bodies were undergoing a conmprehensive reform as their past performance including judicial appointments were bias and not objective. </t>
  </si>
  <si>
    <t>Does the legislative framework provide for the transparent process of advancement of judges through the judicial system on the basis of objective criteria (such as ability, integrity, and experience)?</t>
  </si>
  <si>
    <t xml:space="preserve">The legislative framework is in line with international standards in this regard. Concerns appear when it comes to the practical implementation. </t>
  </si>
  <si>
    <t xml:space="preserve">No. Legislation does not define rules and procedure for the advancement of judges. The only objective criteria offered by the law is that only the judge who have served at least 5 years in the first instance court be appointed in the court of appeals. 
Development of advancement criteria, according to the Law on Common Courts, is the competence of the High Council of Justice (Article 41). The criteria have been criticized as being vague and arbitrary by civil society organizations. In addition, Art. 37 allows the HCoJ to appoint judges to higher courts (that is, advance them) without competition, that makes the process vague and arbitrary. </t>
  </si>
  <si>
    <t xml:space="preserve">The legislation is rather in place. </t>
  </si>
  <si>
    <t>The process of appointment of judges is foreseen by the Law of Ukraine "On the judiciary and the status of judges". It provides for the competitive selection and its criteria.</t>
  </si>
  <si>
    <t>In practice, do judges advance through the judicial system based on objective criteria such as ability, integrity, and experience?</t>
  </si>
  <si>
    <t xml:space="preserve">Recently there have been cases when judges were advanced or got promoted having negative integrity check and were not positively accepted by the general public. Such cases may be rare but even a couple of examples shed negative light on the overall reform processes and decrease the trust towards the Supreme Judicial Council which is the body responsible for those decisions. </t>
  </si>
  <si>
    <t>According to the PDO and the nongovernmental Coalition for an Independent and Transparent Judiciary, the independence of individual judges remained compromised through levers 
primarily within the judiciary by an influential group of judges pejoratively referred to as the “clan”. Such levers, among others, included problematic promotion processes. On June 27, after consultations with the Tbilisi Court of Appeals’ judges, the HCOJ unanimously supported the appointment of Mikheil Chinchaladze, allegedly one of the key figures of the informal influential group of so-called clan judges as the court chairman for a second term. According to the Coalition for an Independent and Transparent Judiciary, “The High Council of Justice’s decision further deepens the problem of internal influences and clan-based governance in the judiciary. It undermines public trust towards judicial independence." (Source: US State Department GEORGIA 2022 HUMAN RIGHTS REPORT, p.13-14)</t>
  </si>
  <si>
    <t xml:space="preserve">The Board for performance evaluation of the Superior Council of Magistracy has not been functional for more than a year, thus no advancements took place. </t>
  </si>
  <si>
    <t>The old, unreformed HCJ, which operated until February 2022, often used its powers to influence judges, punish decent and disloyal judges and encourage loyal ones. Before the reform of the HCJ, there was a circular guarantee in the judicial system when corrupt judges covered up corrupt judges. In particular, the HCJ created career obstacles for decent judges and promoted the career growth of loyal ones. The new reformed HCJ that operates from January 2023 acts in accordance with the law.</t>
  </si>
  <si>
    <t>Does the legislative framework provide for the removal of judges from office or their punishment otherwise only for specified official misconduct and through a process with all the guarantees of a fair trial?</t>
  </si>
  <si>
    <t xml:space="preserve">Article 56 of Judicial Code of the RA prescribes that Judges hold office until 65-year-old. This clause is a legislative ground to secure irremovability. 
The grounds for removal are also prescribed by the Judicial Code and in case they apply in case of misconduct fair trial standards also apply for judges. </t>
  </si>
  <si>
    <t xml:space="preserve">The Law “on Courts and Judges” determines that judges who are appointed for the first time, serve only for an initial period of three years and at the end of the term their performance is evaluated, with the possibility of being re-appointed until the age of retirement. 
The Venice Commission considers that setting probationary periods can undermine the independence of judges, since they might feel under pressure to decide cases in a particular way. 
In cases provided by the legislation of the Republic of Azerbaijan, shall there be reasons raising suspicions as to the impartiality of a judge, s/he will have to withdraw or be removed from the case.
In cases provided by the legislation of the Republic of Azerbaijan, shall there be reasons raising suspicions as to the impartiality of a judge, s/he will have to withdraw or be removed from the case.
</t>
  </si>
  <si>
    <t xml:space="preserve">By the end of 2021, on December 30, the Parliament has hastily introduced the amendments into the law on Common Courts that among others extended the grounds for disciplinary liability of a judge by the new provision which was added to Article 75*: “Public expression of opinion by a judge in violation of the principle of political neutrality”. The Venice Commission criticized the amendments: “If the wording “political neutrality” is to be maintained, the law should qualify the grounds for disciplinary sanctions to only manifest violations of the duty of neutrality or by excluding certain types of issues, such as reforms of the court system and legislative issues.” Venice Commission also reiterated its previous recommendation to clarify when disciplinary proceedings should be considered as initiated to allow the judge to benefit from his or her right to counsel in the early stages. 
"The Venice Commission would like to underline that the combined effect of a rushed adoption of the 2021 Amendments and their introduction of the new and vague grounds for disciplinary misconduct and the suspension of a judge’s salary in the case of a disciplinary investigation –
may in the specific context of Georgia create a chilling effect on judges’ freedom of expression and internal judicial independence." (source: Venice Commission, Strasbourg, 20 June 2022, Opinion No. 1077 / 2022, CDL-AD(2022)010) </t>
  </si>
  <si>
    <t>In order to investigate a judge, there is the need for the consent of the Superior Council of Magistracy. The legislative framework is in place.</t>
  </si>
  <si>
    <t>According to the law, the decision to dismiss a judge is made by the HCJ. The Law of Ukraine "On the High Council of Justice" and the Constitution of Ukraine clearly define for what misconduct and how a judge can be dismissed.</t>
  </si>
  <si>
    <t>In practice, are judges removed from office or otherwise punished only for specified official misconduct and through a process with all the guarantees of a fair trial?</t>
  </si>
  <si>
    <t xml:space="preserve">Recently there were cases when judges were removed from office within disciplinary proceedings. Concerns were raised as to the proportionality of the responsibility type chosen. In such cases the Supreme Judicial Council acts as a court and all the fair trial standards are in place. However still there is a problem in relation to the legal mechanisms to appeal such decisions as the law currnetly doents prescribe such opportunity. Relevant legislative changes are ongoing which will give judges also the opportunity to appeal the disciplinary decisions taken by the SJC. </t>
  </si>
  <si>
    <t>There have not been reported cases of judges removed from office in the reporting period. However, the practice of disciplinary proceedings have been criticized by the Ombudsman for lack of transparency and inefficiency. The fact that the HCoJ did not remove judges in the reporting period does not mean that it is abided by the law. In reality, the HCoJ has the leverage to ensure that the judges are loyal and obedient, that could be the reason of such a low number of disciplinary proceedings. In this regard, the US Department of State Human Rights Report states that "High Council of Justice purposefully failed to address the problematic caseload backlog in courts in order to maintain a powerful lever for influencing judges." "As a result of the backlog, most judges failed to comply with statutory terms for case review, which could be subject to judicial discipline, thus allegedly 
making the judges vulnerable to additional pressure."(Source: US State Department GEORGIA 2022 HUMAN RIGHTS REPORT, p. 16)</t>
  </si>
  <si>
    <t>There have been very few cases of punishing judges in Moldova, although many have been and are suspect of illicit enrichment. Usually cases last very long, they are restored into their positions and receive pecuniary damage for the dismissal.</t>
  </si>
  <si>
    <t>In February 2022, the HCJ became inoperational because the majority of its members resigned voluntarily. So no appointments or dismissals were made until January 2023. The old corrupt HCJ used its powers to encourage loyal judges and punish disloyal ones. During its two months of work (Jan-Mar 2023), the new HCJ made fair decisions about judicial careers.</t>
  </si>
  <si>
    <t>Is the decision on the appointment and advancement of judges taken by an independent judicial council?</t>
  </si>
  <si>
    <t xml:space="preserve">The decisions on the appointment and advancement of judges is taken by the Supreme Judicial Council /SJC/. 
According to the RA Constitution and Judicial Code the SJC is an independent body responsible for the independence of judges. 
It is composed of 10 members; five judges elected by judges and 5 non-judge mebers elected by the National Assembly. The election at National Assembly requires 3/5 of total number of deputees. This 3/5 is ensured even if only the members of leading party at National Assembly vote, thus the opposition has no influence in this process. And in practice the candidates brought by the leading party are unanimously voted by the same leading party at National Assembly. The way how the non-judge members of SJC are elected influences also on the process of election and appointment of judges by SJC raising some doubts to the independence of those elections. </t>
  </si>
  <si>
    <t>No, the decision on the appointment of each judge is made by the head of the executive branch - each judge is appointed by a separate decree of the non-legitimate president
In legislation "Article 81 of the CODE OF THE REPUBLIC OF BELARUS ON JUDICIAL STRUCTURE AND STATUS OF JUDGES
  Appointment of judges of courts of general jurisdiction
Judges of district (city), specialized, regional (Minsk city) courts, economic courts of regions (city of Minsk) are appointed by the President of the Republic of Belarus on the proposal of the Chairman of the Supreme Court of the Republic of Belarus." But in practice, there is only one criterion for appointment - complete loyalty to the executive branch and unquestioning obedience to their orders.</t>
  </si>
  <si>
    <t xml:space="preserve">The legislative framework, in particular, the Law of Georgia on Common Courts allows for the nomination of senior level judges in the HCoJ. The US Department of State Human Rights Report 2022 highlighted problems in the judiciary, "including the influence of a group of judges primarily consisting of High Council of Justice members and court chairs that allegedly stifled critical opinions within the judiciary and obstructed proposals to strengthen judicial independence. NGOs referred to this group of influential, well-connected, and non-reformist judges as the “clan.” (p. 12) According to the Public Defender, HCoJ “which is a collegiate body responsible for court management, makes decisions (including on judicial nominations) by some informally pre-agreed, pre-coordinated rules, which completely undermines the entire reason of having a collegiate body making decisions based on pluralism, discussion and consensus/agreement." In addition, the report mentions that " it becomes obvious that the judicial branch of power is governed by a few influential groups controlling the judicial system through the High Council of Justice and court presidents." (p. 90-91)
</t>
  </si>
  <si>
    <t>Superior Council of Magistracy</t>
  </si>
  <si>
    <t>The old corrupt HCJ could not be considered independent, however, the new reformed HCJ is demonstrating much more independence so far.</t>
  </si>
  <si>
    <t>Are at least half of the members of the independent judicial council elected by the judiciary?</t>
  </si>
  <si>
    <t xml:space="preserve">Half of the members of Supreme Judicial Council are elected by the judiciary; by the General assembly of judges. </t>
  </si>
  <si>
    <t xml:space="preserve">Eight out of 15 members of the Council are elected by the judicial self-governing body – Judicial Conference (Article 47 of the Law on Common Courts). </t>
  </si>
  <si>
    <t>6 are judges elected by judges
6 are non-judges</t>
  </si>
  <si>
    <t>The Law "On the High Council of Justice" stipulates that the Supreme Judicial Council consists of 21 members, 10 of whom are elected from among judges or retired judges by the Congress of Judges. The President of the Supreme Court of Ukraine is an ex officio member of the HCJ. Thus, judges make up 11 members of the HCJ out of 21.</t>
  </si>
  <si>
    <t>Do judges have immunity for actions taken in their official capacity (functional immunity)?</t>
  </si>
  <si>
    <t xml:space="preserve">Judges enjoy functional immunity which is prescribed by the Judicia Code. </t>
  </si>
  <si>
    <t>Judges have not only functional, but absolute immunity (Article 40 of the Law on Common Courts). "A judge shall enjoy immunity. Criminal proceedings against a judge, his/her arrest or detention, and searches of his/her place of residence, place of work, vehicle or person shall be permitted only with the consent of the High Council of Justice and, in the case of a judge of the Constitutional Court, with the consent of the Constitutional Court. An exception may be made if a judge is caught at the crime scene, in which case the High Council of Justice or the Constitutional Court, respectively, shall be notified immediately. Unless the High Council of Justice or the Constitutional Court, respectively, consents to the detention, the detained judge shall be released immediately." (Article 63.2 of the Constitution)</t>
  </si>
  <si>
    <t>The Law of Ukraine, "On the Judiciary and the Status of Judges" defines that a judge is inviolable and has immunity. A judge may not be held accountable for a court decision he has made except for committing a crime or a disciplinary offence. A judge cannot be detained without the consent of the High Council of Justice.</t>
  </si>
  <si>
    <t>Does the legislative framework provide for the appointment of judges for fixed terms that provide a guaranteed tenure, which is protected until retirement age or the expiration of a defined term of substantial duration?</t>
  </si>
  <si>
    <t xml:space="preserve">Article 56 of Judicial Code prescribes that Judges hold office until 65-year-old. This clause is a legislative ground to secure irremovability.  
In 2022 there were cases when judges were dismissed from office based on disciplinary proceedings prescribed by law.
</t>
  </si>
  <si>
    <t xml:space="preserve">There is a variety of factors that can further guarantee the independence of judges, such as secure tenure, insulating them from (internal and external) pressure, budgetary autonomy of the judicial branch and holding judges accountable for their actions. In this context, there are not effective procedures to hold judges accountable for illegal activities. 
</t>
  </si>
  <si>
    <t>In practice, judges are appointed by separate decrees of the illegitimate president for 5 years. At the same time, they can be dismissed from their positions earlier also by a separate decree of the illegitimate president. That is, they are completely dependent on the executive branch.
In the legislation: "Judges are appointed to office for a period of five years and may be appointed for a new term or indefinitely, while a contract is not concluded with judges. When appointing a judge appointed to a position for a period of five years, within the term of his powers to the position of chairman or a deputy chairman of a court or a judge to another court, the issue of appointing him to the position of a judge for a five-year term or indefinitely is simultaneously resolved. ....
The age limit for the stay in the public service of judges of the Supreme Court of the Republic of Belarus is 70 years, judges of other courts of general jurisdiction - 65 years.</t>
  </si>
  <si>
    <t>According to the Law on Common Court judges are initailly appointed for a trial period of three years (there are execeptions to this rule Article 36.4*). After the trial period, it is in the hands of the HCoJ to make a decision on whether to assign the judge to the position for an unlimited term. Taken into account the current composition of the HCoJ, the system of appraisal of judges could not be regarded as independent and objective. In addition, deficiency of disciplinary procedures for removal of judges that does not comply with the due process requirements (The Coalition Statement on Deficiencies of Judicial Disciplinary Proceedings, available at http://www.coalition.ge/index.php?article_id=241&amp;clang=1) makes the provision on lifelime appointment of judges dependent on the good will of the HCoJ and the “clan” governing it.</t>
  </si>
  <si>
    <t>The law has been recently amended and the initial 5 year term was removed. Now they are to be appointed until retirement.</t>
  </si>
  <si>
    <t>According to the Constitution of Ukraine, judges are appointed indefinitely (for a lifetime).</t>
  </si>
  <si>
    <t>In practice, are judicial decisions based solely on the facts and law without any undue influence from senior judges (i.e., court presidents), private interests, or other branches of government?</t>
  </si>
  <si>
    <t>There is no reliable evidence to show that judges are influenced by other judges or by the Government. 
Though some changes accured recents years however the culture within judiciary is still such that judges are not totally independent.</t>
  </si>
  <si>
    <t>in politically motivated criminal cases, judges make decisions on orders from above, not only from the head of the court, but also according to instructions directly from the executive branch - that is, from the administration of an illegitimate president</t>
  </si>
  <si>
    <t>Although the constitution and law provide for an independent judiciary, there remained indications of interference in judicial independence and impartiality. Judges were vulnerable to political pressure from within and outside the judiciary
on cases involving politically sensitive subjects or individuals. During the year, some former judges publicly stated they had faced pressure from senior judges to rule a particular way in specific court cases. (Source: US State Department GEORGIA 2022 HUMAN RIGHTS REPORT, p.12, 14, 15)</t>
  </si>
  <si>
    <t>In practice, there are rumors and allegations that judicial decisions especially in controversial cases are subject to undue influence, mainly from controversial, private interests and also to protect the representatives of the judiciary.</t>
  </si>
  <si>
    <t>There are cases when judges of various instances are influenced by political authorities or senior judges. Also, unfair decisions are often caused by corruption.</t>
  </si>
  <si>
    <t>In practice, does the judiciary have a meaningful opportunity to influence the amount of money allocated to it by the legislative and/or executive branches?</t>
  </si>
  <si>
    <t>The Judicial Code prescribes that judiciary itself prepares and presents the budget necessary for its functioning, thus it has active participation in the draft of budget of judiciary, and the initial budget request is even presented by the head of Judicial department at National Assembly, Though there are no guarantees that what is presented by the Judiciary is adopted. In practice the initial budget request by the judiciary and final approval may be two different amounts. Still there is need for additional guarantees for the judiciary to influence the approval of the final budget. The information on the recent years budget allocations to judiciary has shown that there is small increase in judicial budget: 2022-14,227,589.3 AMD 2021-12,165,312.5 AMD 2020-12,662,335.6 AMD 2019- 12,380,667.6 AMD.</t>
  </si>
  <si>
    <t xml:space="preserve">The High Council of Justice (HcoJ) prepares the part of the draft state budget concerning expenses of the common courts and submits it to the government. The HCoJ has a right to submit to the Parliament its opinion regarding the part of the draft state budget concerning finances of the common courts before the review of the final revised version at the Parliament of Georgia. Reduction of the current costs of the judiciary may occur only with the prior consent of the HCoJ. The Supreme Court and the Constitutional Court prepare their own budget requests and control the expenditure of funds allocated to them (Article 67 of the Law on Common Courts). </t>
  </si>
  <si>
    <t>According to the Ministry of Finance which is deciding upon allocated money, if the grounds for spending are well spelled out and if there are no exceptional circumstances in the country to freeze certain actions (such as new employments during the pandemics, for example).</t>
  </si>
  <si>
    <t>The High Council of Justice manages funds of the state budget of Ukraine regarding the financial support of its activities. Also, the HCJ participates in the determination of expenditures of the state budget for the maintenance of courts, bodies and institutions of the judiciary.</t>
  </si>
  <si>
    <t>In practice, is judges’ tenure protected until retirement age or the expiration of a defined term of substantial duration as determined by the legislation?</t>
  </si>
  <si>
    <t xml:space="preserve">This requirement is respected in practice as there is Constitutional principle and similar regulations prescribed by the Judicial Code as well.
There were a few cases when judges were removed from office as a disciplinary responsibility and such cases led to different discussions raising doubts to the protection of irremovability principle. The removal from post in such few cases happened as a result of disciplinary proceedings and the real concerns can be related only to the proportionality of the sanction taken.
There was another concern in regards to this question which is worth mentioning. Particularly, there was a package of legislative changes adopted by the end of December 2022 by which some changes happened in regard to pre-trial detention judges. According to those changes the newly created specialization of pre-trial detention judges was removed and judges holding those positions stopped holding those positions. By another simultaneous legislative change special procedure was adopted for judges selection and appointment. According to this new procedure judge candidates are required to pass particularly complicated qualification and assessment but are not required to attend courses at Justice Academy.  Thus, whoever passes this new assessment can immediately hold judge position.
The pre-trial specialization judges were offered to take the new qualification assessment. Only 2 have passed the qualification assessment.
These changes were based on law however the judges holding positions /though for short time/ lost their positions and were offered another possibility. 
Although this was explained by the fact that the pre-trial detention judges were selected with some corruption risks, this concern and problem does not justify such changes as this is capable to negatively influence the irremovability principle. </t>
  </si>
  <si>
    <t>No, as mentioned above, judges can be dismissed earlier. That is, the period of their stay is completely controlled by the executive branch and can be interrupted if they are suspected of disloyalty - refusal to judge politically motivated criminal cases, for example, to accept perjury from representatives of law enforcement agencies, and the like.</t>
  </si>
  <si>
    <t xml:space="preserve">In the reporting period, there have not been cases of termination of judges' tenure until retirement age. </t>
  </si>
  <si>
    <t xml:space="preserve">At the moment, the tenure is protected until retirement age. </t>
  </si>
  <si>
    <t>As a general rule, yes. Exceptions pertain solely to instances where the High Council of Justice has granted authorization to apprehend a judge based on sound legal grounds presented by law enforcement authorities, dismiss a judge on the basis of a disciplinary offence in adherence to the law, stop a judge's honourable resignation due to the entry into force of the convictions against the judge and in other cases provided by law.</t>
  </si>
  <si>
    <t>Is there a gender balance in the judiciary council and in the judiciary?</t>
  </si>
  <si>
    <t xml:space="preserve">Currently only 3 of 10 members of SJC are women. Though there is no legislative obstacle for womens participation in  the judicial council and in the judiciary the gender challanges are still in place. This is something which is evident not only in the judiciary but in other spheres as well.
According to the study conducted by Council of Europe within 183 first instance judges only 27.3% was female, within 44 Court of Appeal judges only 25% was female and for the higher instance only 24% were female. These statistics relate to 2021. 
In 2022 the number of judges was 297; from which 94 women, 203 men; it makes 31,65%.
In the first 3 months of 2023 until March 31 the number of judges was 279; the number of women judges is 91, men 188, womens presentation has reached to 32, 61%.
In the beginning of 2023 the number of judges decreased in comparison with the number of 2022 because of retirements, termination of powers as a result of disciplinary proceedings and the already mentioned issue with the pre-trial judges. 
Currently there is ongoing process of recruitment of new judges, thus the total number of judges will still increase. 
</t>
  </si>
  <si>
    <t>3 female judges out of 10 judge members of the High Council of Justice   (position of 5 non-judge members is still vacant). 
According to the data of 2020, in the judicial system of Georgia, 54% of judges are women; however, only out of court chairpersons only 15% are women.  (https://civil.ge/ka/archives/510853)</t>
  </si>
  <si>
    <t xml:space="preserve">In the Superior Council of Magistracy there are only 4 members appointed out of 12 (two are men, two are women). Currently, there are 214 women judges and 200 men judges in the judiciary. </t>
  </si>
  <si>
    <t>There are seven females and ten males in the composition of the High Council of Justice</t>
  </si>
  <si>
    <t>Does a judicial organ have the power to determine the ultimate constitutionality of legislation and official acts?</t>
  </si>
  <si>
    <t xml:space="preserve">According to article 167 of RA Constitution the Constitutional justice is insured by the Constituional Court which insures also the supremacy of Constitution. 
According to article 168 of RA Constitution the Constituional court determines the conformity of laws, decisions of National Assembly, decrees and orders of the President of Republic, decisions of the Government and the Prime Minister, sub-legislative normative legal acts to the Constitution. </t>
  </si>
  <si>
    <t>in reality, the so-called constitutional court does not have such powers and is a decorative body. in practice, not a single decree of a decree or law was found to be contrary to the constitution, although many decrees and decrees of an illegitimate president contradicted both laws and each other</t>
  </si>
  <si>
    <t>The Constitutional Court of Georgia has the authority to review and determine constitutionality of legislation and declare the norm/provision unconstitutional. According to the legislation, decision of the Constitutional Court takes effect immediately.</t>
  </si>
  <si>
    <t>The Constitutional Court</t>
  </si>
  <si>
    <t>Does the judiciary have the power to review administrative acts and to compel the administrative bodies to act where a legal duty to act exists?</t>
  </si>
  <si>
    <t xml:space="preserve">The jurisdiction to review administrative acts is given to Administrative court which is considered as a specialized court within the judiciary (article 2 of Judicial Code). Administrative court has the power to compel by its rulings administrative bodies to act in accordance with law. 
</t>
  </si>
  <si>
    <t xml:space="preserve">In case of a relevant lawsuit by an interested party, the common courts have the power to review administrative acts by public institutions and direct them to act where a legal duty to act exists. </t>
  </si>
  <si>
    <t>Does the judiciary have exclusive and ultimate jurisdiction over all cases concerning civil rights and liberties?</t>
  </si>
  <si>
    <t xml:space="preserve">Issues and problems raised in relation to protection and implementation of civil rights and liberties may be reffered to civil court, which means that judiciary has ultimate jurisdiction in this regard.
Cases may be reffered also to the the Ombudsman instituion, the later may get involved if the case is not being examined in the courts. In case the problem is not resolved and violated rights are not restored one always has access to civil court for the protection of civil rights. </t>
  </si>
  <si>
    <t xml:space="preserve">The judiciary has ultimate jurisdiction over all cases concerning civil rights and liberties. However, before applying to the court, an individual may appeal to relevant administrative bodies or Ombudsman (in case of discrimination). Under the Constitution, everyone has a right to refer his/her case to common courts (Article 31).  </t>
  </si>
  <si>
    <t>Do judges have adequate subpoena, contempt, and/or enforcement powers which are not misused?</t>
  </si>
  <si>
    <t>Yes, these issues are regulated by the Judicial Code of the RA. Judges for example have the power to issue subpoena ordering someone to appear in court proceedings
IRegarding the enforcement of judicial acts, the power is given to the special state institution; the Compulsory Enforcement Service. The later is a separate subdivision of the Ministry of Justice of the Republic of Armenia operating within the system of the Ministry, which ensures the compulsory enforcement of judicial acts provided for by the Law of the Republic of Armenia "On compulsory enforcement of judicial acts".</t>
  </si>
  <si>
    <t>Judges generally have adequate subpoena and contempt powers in both criminal and civil cases and judicial judgements are generally enforced.</t>
  </si>
  <si>
    <t xml:space="preserve">The subpoena powers have been strengthened lately with court fees to be paid in case of failure to appear in court systematically.  </t>
  </si>
  <si>
    <t xml:space="preserve">Court often suffer from not having instruments to summon high state officials such as judges or MPs to court decisions and this may lead to the latter evading criminal liability. </t>
  </si>
  <si>
    <t>Does the law provide reversal of judicial decisions only through the judicial appellate process?</t>
  </si>
  <si>
    <t xml:space="preserve">According to the Judicial Code the reversal of judicial decisions is possible only through appellate proceedings. The decisions of first instance court may be appealed to the Court of Appeal, the decisions of Court of Appeal may be appealed to the Court of Cassation. </t>
  </si>
  <si>
    <t>there is a procedure of "pardon by the president" - this happens when the executive power, for whatever reason, wants to change or cancel a criminal punishment. this is usually used to pardon former government officials. in some cases this has been used to free opponents of the regime (usually after a very wide international campaign for their release, sanctions against belarus)</t>
  </si>
  <si>
    <t>Art. 4.2 of the Law on General Courts "A court decision may be repealed, modified or suspended only by a court according to the procedure defined by law"</t>
  </si>
  <si>
    <t>Are the judicial decisions on the constitutionality of legislation and official acts enforced?</t>
  </si>
  <si>
    <t xml:space="preserve">In practice the decisions on the constitutionality of legislation and official acts are being enforced through further changes in the law. For example if the Constitutional court finds a legislative provision against the Constitution, this provision will not be in force anymore and it requires relevant legislative changes. </t>
  </si>
  <si>
    <t>As already noted, the constitutional court has a decorative character, there were no cases of recognition of legislative acts as unconstitutional, although there are contradictions between legislative acts and the constitution.</t>
  </si>
  <si>
    <t>Not always. Despite a June 2019 constitutional ruling that obliged the Parliament of Georgia to provide public access to court decisions by the standards established by the Constitutional Court, the Parliament failed to comply with the obligation and adopt new regulation balancing the interest of receiving public information with the right to private life and personal information. Due to the failure on the side of the parliament, common courts stopped publishing decisions on May 1, 2020. By the end of 2022, the Parliament of Georgia drafted a legislation on the accessibility of court decisions, however, the draft is still pending (as of 30 April, 2023)</t>
  </si>
  <si>
    <t>The provisions declared unconstitutional by the Constitutional Court are not  operational, however the more specific instructions are often not implemented as the government, in particular the Ministry of Justice, fails to do so (for instance, does not initiate appropriate legislation).</t>
  </si>
  <si>
    <t>Are court decisions on the legality of administrative acts that compel administrative bodies to act enforced?</t>
  </si>
  <si>
    <t xml:space="preserve">The enforcement is organized by the Compulsory enforcement service. It is a special type of state service, the peculiarities of which are defined by the Law of the Republic of Armenia "On compulsory enforcement of judicial acts". Adherence to the principles of lawfulness, respect for human and citizens' rights and freedoms, honour and dignity, as well as to the principles of humanity and publicity lie at the core of the activities of the Compulsory Enforcement Service.
The practice of enforcement however shows problems in relation to the enforcement of court decisions which are mainly related to the delay of enforcement. </t>
  </si>
  <si>
    <t xml:space="preserve">No, this body has a decorative character
</t>
  </si>
  <si>
    <t>Mostly yes</t>
  </si>
  <si>
    <t>Are judicial decisions respected and supported by the other branches of power?</t>
  </si>
  <si>
    <t>There is no evidance to prove the opposite.</t>
  </si>
  <si>
    <t>Mostly yes and fiercely depended, as the judicial decisions of the obedient and not independent judges are, as a rule, in favor of the ruling elite.</t>
  </si>
  <si>
    <t>Are the decisions of the judicial organ that has the power to determine the ultimate constitutionality of legislation and official acts enforced?</t>
  </si>
  <si>
    <t xml:space="preserve">The problem is that the enforcement proceedings may take long period and even have delays. </t>
  </si>
  <si>
    <t>No, this body has a decorative character, there was no case of declaring a decree of an illegitimate president unconstitutional, although such decrees and other by-laws are contrary to the constitution</t>
  </si>
  <si>
    <t>This question repeats the question above.
Not always. Despite a June 2019 constitutional ruling that obliged the Parliament of Georgia to provide public access to court decisions by the standards established by the Constitutional Court, the Parliament failed to comply with the obligation and adopt new regulation balancing the interest of receiving public information with the right to private life and personal information. Due to the failure on the side of the parliament, common courts stopped publishing decisions on May 1, 2020. By the end of 2022, the Parliament of Georgia drafted a legislation on the accessibility of court decisions, however, the draft is still pending (as of 30 April, 2023)</t>
  </si>
  <si>
    <t>Does legislation provide for the removal of a judge from a case only on the basis of objective, pre-established criteria (such as conflicts of interest)?</t>
  </si>
  <si>
    <t xml:space="preserve">Article 46 of Judicial Code prescribes the Redistribution of cases which includes concrete grounds for the change of judge within a case.
According to this article If the judge has been seconded, the term of his secondment has expired, he has been transferred to another court, there has been an exchange of positions of judges, he has resigned in the given case, he has previously participated in the investigation of the given case, he has refused to initiate the case, and the decision regarding it has been annulled in accordance with the established procedure, his authority is suspended or terminated, then the cases assigned to the given judge are redistributed among other judges with the relevant specialization of the given court.
Further those conditions are more precisely presented in the Code. For example, article 71 of Judicial Code presents in which situations the judge should recuse from a case; a judge is obliged to recuse himself if he is aware of such circumstances that may raise reasonable doubt in the impartial observer about his impartiality in the given case.
Further the article prescribes all the grounds which includes also conflict of interest situations. 
Similar regulations exist in specialized Codes as well, such as Civil Code, Criminal code etc. 
Thus, the removal of a judge from a case happens only based on concrete pre-established grounds.
</t>
  </si>
  <si>
    <t xml:space="preserve">The Procedural Codes provides for the grounds for self-recuse that is limited to the conflict of interest. The Law on the Distribution of Cases in the Courts, according to which workload and other reasons were the grounds for removing the judge from the deliberation of the particular case, has been abolished in February, 2017. However, reportedly, it is an established practice, that a judge could apply to the Court Chairperson with the request to be removed from the case because of the heavy workload. This practice creates the ground for abuse of power and manipulations by court chairpersons.  </t>
  </si>
  <si>
    <t>Does a judicial code of ethics/conduct exist (addressing the values of independence, impartiality, integrity, propriety, equality, competence and diligence) adopted by a judicial self-governing body?</t>
  </si>
  <si>
    <t xml:space="preserve">This is first regulated by the Judicial Code; chapter 12 of the Code is dedicated to the rules of behaviour of judge which further includes both the ethics rules and general rules of behaviour. 
Further there are similar rules adopted by the decision of General assembly of judges in 2018 which is considered judicial self-governing body. 
https://court.am/hy/decisions-general-meeting-single/8 </t>
  </si>
  <si>
    <t xml:space="preserve">Ethic Code of Judicial Conduct was approved by the decision of the Judicial Legal Council of Azerbaijan Republic on June 22, 2007.  </t>
  </si>
  <si>
    <t>CODE OF HONOR OF JUDGES OF THE REPUBLIC OF BELARUS
Adopted at the First Congress of Judges of the Republic of Belarus on December 5, 1997
But this code is not being followed.</t>
  </si>
  <si>
    <t xml:space="preserve">In February 2013, the Congress of Judges adopted a revised version of the Code of Judicial Ethics addressing the values of independence, impartiality, integrity, propriety, equality, competence and diligence (accessible at https://shorturl.at/aemtA) </t>
  </si>
  <si>
    <t>There is a Regulation regarding the activity of the Board for Ethics and Professional Conduct of Judges of the Superior Council of Magistracy</t>
  </si>
  <si>
    <t>The judicial code of ethics was adopted by the decision of the Council of Judges.</t>
  </si>
  <si>
    <t>Are there effective procedures to hold judges accountable for illegal activities (whether judges enjoy a wider scope of immunity, reaching beyond their functional immunity)?</t>
  </si>
  <si>
    <t xml:space="preserve">Judges enjoy functional immunity establsihed by the Constitution and Judicial Code.
At the same time there are procedures which allow to hold judges accountable for their illegal activities.
For example, according to article 51 of Judicial Cde in connection with the exercise of his powers, criminal prosecution against a judge may be initiated only with the consent of the Supreme Judicial Council.
</t>
  </si>
  <si>
    <t xml:space="preserve">Judges enjoy personal immunity that reaches beyond functional immunity. According to the Constitution (article 63) and the law on Common Courts (Article 40), no one has the right to arrest, detain, or bring criminal proceedings against a judge, search his/her apartment, car, workplace, or conduct a personal search without the consent of the High Council of Justice, except when he/she is caught at the scene of crime, in which case the High Council of Justice shall immediately be notified. Unless the High Council of Justice gives consent, the arrested or detained judge shall immediately be released. The consent of the High Council of Justice is required for all types of crimes. Despite the absolute immunity, the research shows, that 22 judges have been convicted in the period between 2000 and 2013. </t>
  </si>
  <si>
    <t>Criminal investigations are initiated, however once the case ends up in court, the current practice is that the file is being examined for years and in many cases judges are not held accountable by their peers.</t>
  </si>
  <si>
    <t>The old HCJ, which functioned till February 2022, often used its powers to cover up loyal judges even if there were grounds for their disciplining.</t>
  </si>
  <si>
    <t>Under the law, are courtroom proceedings open to the public and the media?</t>
  </si>
  <si>
    <t xml:space="preserve">According to the article 11 of Judicial Code the the court hearings are open. According to the second part of the same article The court proceedings or a part of them may be held behind closed doors in the cases defined by the law and according to the order of the court, in order to protect the private lives of the participants of the proceedings, interests of minors or justice, as well as state security, public order or morals.
Though there are such legislative grounds , in practice not always those principles are being followed, for example recently in some cases jurnalsits were not allowed to broadcas the hearings in the newly establsihed anti-corruption court. </t>
  </si>
  <si>
    <t>there is a legislatively fixed practice of closed courts, which is used for most politically motivated criminal trials</t>
  </si>
  <si>
    <t xml:space="preserve">The Constitution of Georgia as well as the Organic Law on Common Courts establishes the principle of openness of court hearings; in cases determined by law, court proceedings could be closed. Court hearings are usually open for photo, video and audio recording since 2013 (Article 13). According to the Law on Common Courts, the Public Broadcaster could carry out photo, video and audio recording of the court proceedings and is obliged to provide materials to other media upon request. If Public Broadcaster is not carrying out recording, in this case, other media could apply to the judge for the permission of the recording prior to court hearing (Article 13*). </t>
  </si>
  <si>
    <t xml:space="preserve">With some exceptions under the law - when the interests of the minor, private life, the state security and there are other sensitive information for the public which needs to be examined behind closed doors.  </t>
  </si>
  <si>
    <t>Are judges assigned to cases by an objective method according to their specific areas of expertise?</t>
  </si>
  <si>
    <t xml:space="preserve">According to article 40 of Judicial Code Cases are distributed, redistributed among judges, and collegial judicial bodies are formed based on the principle of specialization and random selection, as well as on the basis of the rules set forth in the judicial Code. 
</t>
  </si>
  <si>
    <t>No. the judge is appointed who guarantees the sentencing ordered by the executive branch - if the case concerns democratic activists, independent journalists, human rights activists</t>
  </si>
  <si>
    <t>According to the Law on Common Courts of Georgia, "1. Cases shall be distributed between judges of a district (city) court, a court of appeals and the Supreme Court automatically, with an electronic system, by adhering to the principle of random distribution. 2. The procedure for distributing cases in general courts of Georgia automatically, with an electronic system, shall be approved by the High Council of Justice of Georgia." (Article 58*). However, the US State Department Human Rights Reports on Georgia 2021 and 2022, mention that the case distribution system is manipulated in the judiciary. According to the Public Defender, in 2020-2021, only 62% of the cases have been randomly assigned (PD Report, 2022, p. 113). In addition, one of the levers court chairs used to influence the outcomes of cases is creating narrowly specialized chambers in larger courts to manipulate the randomized case assignment process. At their sole discretion, court chairpersons assigned judges to narrowly specialized chambers without any clear rules or pre-established criteria. A court chairperson could at any time reshuffle the composition of narrowly specialized chambers and change the specialization of a judge. Chairpersons were not legally required to substantiate such a decisions. (US State Department Report, 2020, p. 13). The concern was shared by the Public Defender, according to which, in courts of appeals and the Supreme Court, where a case is to be heard by a panel of judges, the electronic software assigns only a presiding/rapporteur judge for the case but how the other judges should be selected to sit on the panel is unclear (source: Public Defender's Report, 2022, p. 113).</t>
  </si>
  <si>
    <t>There is a random distribution of cases system.</t>
  </si>
  <si>
    <t>The distribution of cases between judges in courts is carried out by an automated system. However, sometimes cases occur when this system is manipulated.</t>
  </si>
  <si>
    <t>Does the legislation require judges to receive training concerning the judicial code of ethics both before taking office and during their tenure?</t>
  </si>
  <si>
    <t xml:space="preserve">Yes, judges undergo such judicial training both before taking the position and during the functioning. Those courses are organized in the Justice Academy. </t>
  </si>
  <si>
    <t xml:space="preserve">In certain courts (Baku Grave crimes Court or appeal courts) cases are assigned to judges based on their specific expertise areas. </t>
  </si>
  <si>
    <t xml:space="preserve">It is not specifically mentioned in the legislation; however, according to the information provided on the High School of Justice website, judges receive trainings in judicial ethics before taking office (https://www.hsoj.ge/eng/study_programs/Prepare_Of_Judge_Candidates) and judicial Ethics is usually included as one of the subjects in the training programmes for acting judges (source: https://www.hsoj.ge/uploads/judges2019.pdf). </t>
  </si>
  <si>
    <t>In practice, do judges receive training concerning the judicial code of ethics both before taking office and during their tenure?</t>
  </si>
  <si>
    <t xml:space="preserve">Yes this is ensured in the practce and is demanded by judges themselves as well. The course are organized by Judicial Academy based on the annual educational plan where judicial code of ethics is a special subject. </t>
  </si>
  <si>
    <t xml:space="preserve">In certain courts (Baku Grave crimes Court or appeal courts) cases are assigned to judges based on their specific expertise areas. Judges are receive training judicial code of ethics before taking office and during their tenure.	
</t>
  </si>
  <si>
    <t xml:space="preserve">According to the information provided on the High School of Justice website, judges receive trainings in judicial ethics before taking office https://www.hsoj.ge/eng/study_programs/Prepare_Of_Judge_Candidates) and judicial Ethics is usually included as one of the subjects in the training programmes for acting judges (source: https://www.hsoj.ge/uploads/judges2019.pdf). </t>
  </si>
  <si>
    <t>In practice, are courtroom proceedings open to the public and media?</t>
  </si>
  <si>
    <t xml:space="preserve">As a general rule the courtroom proceedings are open to the public and media. It is closed only in specific cases prescribed by law. Recently there were a few instances were journalists were allowed to participate in the court hearings at anti-corruption court but were not allowed to take photos and make video-recording during the hearing thus it was not possible to prepare a journalistic article. The judge reasoned her decision by the fact that one of the case parties objected against taking photographs and video-recording.
Later during the discussions it was found out that the judge made interpretation of different legislative acts which actually give such opportunity to parties and judges as well.
The case was explained by the fact that the anti-corruption court and relevant regulations are new. No other cases happened during the reporting period.
 https://hetq.am/hy/article/153251
</t>
  </si>
  <si>
    <t xml:space="preserve">Under the Azerbaijani law courtroom proceedings are open to the public and the media. However, in practice, systematic barriers, and obstacles access to courtroom proceedings for human rights defenders and independent media. </t>
  </si>
  <si>
    <t>During the politically motivated criminal trials of civil activists, human rights activists, journalists and democratic politicians, part of the trials are held behind closed doors, that is, neither independent media nor the public are allowed. at other politically motivated criminal trials, the public is partially allowed (part of the hall can be occupied by specially sent cadets of the Academy of the Ministry of Internal Affairs or other representatives of law enforcement agencies, as was the case at the announcement of the verdict on human rights activists Bialyatskij, Stefanovich, Labkovich, Salauyou). As a rule, independent media are not admitted to politically motivated criminal trials.</t>
  </si>
  <si>
    <t xml:space="preserve">The situation has radically improved from the beginning of 2022. Unlike 2021, when NGO monitors were asked to submit the written statements to the judge before the court hearing, in order to secure the right to attend the proceedings, the practice of allowing NGO monitors into the court rooms was improved. 2021 practice was justified by public health considerations related to the pandemic. However, even in 2022, there have been cases, when the court decisions were announced in the court rooms that were disproportionately small considering the high public interest into the case. The problem of accessibility of court rooms is not mentioned as a problem neither in the Public Defender's, nor in the US State Department's reports. </t>
  </si>
  <si>
    <t xml:space="preserve">Yes, in most of the cases. Except for cases upon which the law provides that can be heard behind closed doors and the judge decides so. </t>
  </si>
  <si>
    <t>Are judicial decisions published (made available to the public online or through a request for public information)?</t>
  </si>
  <si>
    <t xml:space="preserve">All the judicial decisions are published in the official web-page http://www.datalex.am/ .
</t>
  </si>
  <si>
    <t xml:space="preserve">Azerbaijan also started to publish court decisions through e-court system recently. </t>
  </si>
  <si>
    <t>The reasoning part of the verdict is often not published and is not read out during the trial. Only the verdict is public - the term of captivity and other sanctions, and under what article of the criminal code the person was convicted. This is especially true for politically motivated criminal cases.</t>
  </si>
  <si>
    <t xml:space="preserve">Only the decisions of the Supreme Court are available online. "Access to court decisions remained restricted since courts ceased publishing decisions in 2020. A 2019 Constitutional Court ruling obliged Parliament to provide public access to court decisions by the standards established by the Court." (source: US State Department GEORGIA 2022 HUMAN RIGHTS REPORT, p.14). While the Parliament drafted the amendments to the law, that provides for the accessibility of court decisions, it has not been adopted by the Parliament as of 29 April, 2023. </t>
  </si>
  <si>
    <t xml:space="preserve">Yes, judicial decisions are made public and the personal data of individuals are anonymized. However, there have very few cases (high-profile and sensitive ones) where a certain court decision would not be published online. The requests must be reasoned. </t>
  </si>
  <si>
    <t>Until February 24, 2022, all court decisions were publicly available on the website of the Unified State Register of Court Decisions. During the first three months of the full-scale war, the Register was closed. From May 2022 and until now, access to the registry is limited, access to the registry is limited, and information in some decisions in criminal cases regarding national security is closed.</t>
  </si>
  <si>
    <t xml:space="preserve">One of the main issues in relation to the fight against discrimination in the Republic of Armenia is the absence of comprehensive and separate law which will regulate all the aspects related to discrimination. 
This question has been put on table yet years ago, even draft law on the fight against discrimination was prepared and discussions were organized, however it is not eventually adopted. The main reason of the delay is the strong resistance coming from society towards the law as there are different perceptions about it. Though the relevant authorities have taken awareness raising measures, the Human Rights Ombudsmen has been actively involved in those processes however still there is need to work with people. 
In practice one of the main challenges in this regard is related to the protection of rights of disabled people. Children with disabilities remain segregated in orphanages, special schools, or at home, with little or no education. The authorities have not yet fulfilled their commitment to introduce legislation for supported decision-making mechanisms. Adults with psychosocial or intellectual disabilities can be deprived of legal capacity and placed under full guardianship, in violation of international obligations. Authorities lack comprehensive plans to introduce community-based services for people with psychosocial disabilities, and instead continue to invest in institutions and institutional care.
Still there is intolerance against transgender people who often face discrimination. 
In fact the mere legislative changes are not enough, the country needs systemic and comprehensive long-term programs on awareness raising and education of general society to combat any form of intolerance and discrimination. 
https://www.hrw.org/world-report/2023/country-chapters/armenia#e81181 
</t>
  </si>
  <si>
    <t>In the reporting period, in the Republic of Azerbaijan, although the state does not allow discrimination based on race, ethnicity, language, or sex, the authorities have strengthened discrimination based on beliefs or political or social affiliations. Pressures against those who are members of collaboration with real political parties and independent public associations have increased in particular. The authorities violated the principles and obligations of equality of rights and freedoms. During the last period, primarily due to the strained relations with Iran, hundreds of believers belonging to the Shia sect were arrested and accused of spying for Iran. During the reporting period, the number of political prisoners increased. On May 27, 2022, the "Decree of the President of the Republic of Azerbaijan on Pardoning a Number of Convicted Persons" did not release hundreds of people imprisoned for political reasons.</t>
  </si>
  <si>
    <t xml:space="preserve">There is no progress in the area of equality and non-discrimination during the reported period.  The general principles of equality before the law and non-discrimination are enshrined in the Constitution, however the existing legal framework does not afford comprehensive protection against discrimination on all the grounds prohibited under the ICCPR, nor does it provide for effective remedies for discrimination. These shortcomings are reportedly attributable to the absence of a comprehensive anti-discrimination law. </t>
  </si>
  <si>
    <t xml:space="preserve">On 17 June, 2022 the European Commission recommended the European Council to grant Georgia EU candidate status, provided that 12 priority areas have been addressed, one of which recommended the state “to strengthen the protection of human rights of vulnerable groups, including by bringing perpetrators and instigators of violence to justice more effectively.” In the opinion on Georgia's application for membership of the European Union, the European Commission mentioned that “more needs to be done to protect the rights of lesbian, gay, bisexual, transgender, intersex or queer (LGBTIQ) persons in Georgia, particularly in light of the July 2021 events.”
In an attempt to fulfil 12 priorities by the EU, the Government of Georgia adopted the National Strategy of Georgia on Protection of Human Rights for 2022-2030 on 5 September, 2022, which was approved by the Parliament of Georgia on 23 March, 2023. However, unlike the previous strategy, the document does not mention the goals of combating discrimination based on sexual orientation and gender identity. The strategy has been criticized by the LGBTQI community and international organizations, claiming that the challenges and needs of the LGBTQI community have been neglected by the State.
In the reporting period, Tbilisi city court has sentenced 30 individuals for 5 July, 2021 violence when the violent mob attacked journalists and bystanders as a result of which 53 journalists have been injured. Due to the failure of the law-enforcement bodies, organizers and other participants of the mass violence escaped responsibility. Although there were a number of publicly available sources detailing the raid of 5 July 2021, the state prosecution was unable to prosecute, indict and obtain evidence against the “unidentified persons.” 
</t>
  </si>
  <si>
    <t xml:space="preserve">During the reporting period the Moldovan authorities made significant steps to advance the principle of equality and non-discrimination. Moldovan Parliament ratified the Istanbul Convention, the Optional Protocol to the UN Convention on the Rights of Persons with Disabilities and the Optional Protocol no. 3 to the UN Convention on the Rights of the Child. In addition, the Moldovan authorities adopted a legislative package designed to strengthen protection against hate crimes and hate speech. Not the least, the recent amendments to the framework legislation on equality and non-discrimination explicitly introduced new protected grounds: gender identity, marital status, state of health, HIV status, wealth,  birth, sexual orientation. These legislative amendments strengthened the investigative powers of the Moldovan Equality Council, the power to apply sanctions for the failure to implement its recommendations and prescriptions, the functional independence of its members, as well as the oversight capacity through the creation of a corresponding subdivision. The personnel of the Council increased from 20 to 33 units. 
Further efforts are needed to ensure practical application of the legal amendments and full compliance with the regional and international human rights standards. The domestic legal framework should be fully aligned to the Istanbul Convention, along with capacity building measures to ensure an integrated approaches. Additional strides are needed to enable the Moldovan Equality Council to submit notifications to the Constitutional Court, ensure its full financial independence, further strengthen its sanctioning powers. Ambitious policy and administrative measures should be put in place in order to remove physical, informational and attitudinal barriers faced by persons with disabilities. Not the least,  comprehensive policy and administrative measures should be operational to ensure investigation, prosecution and adjudication of hate crimes. </t>
  </si>
  <si>
    <t xml:space="preserve">Most of the initiatives to improve the situation in the field of anti-discrimination were stopped due to the full-scale invasion of Ukraine by Russia.
On June 20, 2022, the Parliament ratified the Council of Europe Convention on Preventing and Combating Violence Against Women and Domestic Violence and it entered into force on November 1, 2022. To date, no separate acts have been adopted regarding its implementation in the national legislation.
On March 13, 2023, the draft law No. 9103 on the institute of registered partnerships was registered in the parliament.
According to the Office of the Prosecutor General, in 2022, 73 crimes were registered (in 3 months of 2023 – 31) under Article 161 of the Criminal Code (violation of the equality of citizens), however, 56 proceedings were closed (in 2023 – 6 closed) and only 9 (4 for 3 month of 2023) was referred to the court. According to the Supreme Court under Art. 161 of the Criminal Code in 2022, 12 people were convicted (only 1 in 2021). The absolute majority of such cases are closed and only a few cases reach the court.
The ombudsman is responsible for anti-discrimination policy, but he has practically not disseminated information about his activities. Even the ombudsman's annual report for 2022 lacks information on anti-discrimination.
</t>
  </si>
  <si>
    <t xml:space="preserve">1.7.1 International and regional HR legal documents </t>
  </si>
  <si>
    <t>Has your country ratified Protocol 12 of the ECHR?</t>
  </si>
  <si>
    <t>Armenia has ratified the Protocol 12 of the ECHR 17 december 2004.</t>
  </si>
  <si>
    <t xml:space="preserve"> Azerbaijan doesn't ratify Protocol 12 of the ECHR.</t>
  </si>
  <si>
    <t>https://www.coe.int/en/web/conventions/full-list?module=signatures-by-treaty&amp;treatynum=177</t>
  </si>
  <si>
    <t>Has your country ratified the Convention on the Rights of Persons with Disabilities?</t>
  </si>
  <si>
    <t>Armenia has ratified the above-mentioned Convention on 22 September 2010.</t>
  </si>
  <si>
    <t>Azerbaijan has ratified the Convention on the Rights of Persons with Disabilities in 2009.</t>
  </si>
  <si>
    <t xml:space="preserve">From 4 February 2010 </t>
  </si>
  <si>
    <t>Has your country ratified the International Convention on the Protection of the Rights of All Migrant Workers and Members of Their Families?</t>
  </si>
  <si>
    <t>It is only signed by Armenia on 26 September 2013.</t>
  </si>
  <si>
    <t xml:space="preserve">Azerbaijan ratified the International Convention on the Protection of the Rights of All Migrant Workers and Members of Their Families in 1999. </t>
  </si>
  <si>
    <t>Has your country ratified the European Charter for Regional or Minority Languages?</t>
  </si>
  <si>
    <t>It was ratified on 25 January 2002.</t>
  </si>
  <si>
    <t>Azerbaijan doesn't ratify the European Charter for Regional or Minority Language.
Source: https://www.coe.int/en/web/european-charter-regional-or-minority-languages/signatures-and-ratifications</t>
  </si>
  <si>
    <t>https://www.coe.int/en/web/conventions/full-list?module=signatures-by-treaty&amp;treatynum=148</t>
  </si>
  <si>
    <t>Has your country ratified the Framework Convention for the Protection of National Minorities?</t>
  </si>
  <si>
    <t>Armenia ratified it on 20 July 1998.</t>
  </si>
  <si>
    <t>Azerbaijan has ratified the Framework Convention for the Protection of National Minorities.</t>
  </si>
  <si>
    <t>https://www.coe.int/en/web/conventions/full-list?module=signatures-by-treaty&amp;treatynum=157</t>
  </si>
  <si>
    <t>From 1998</t>
  </si>
  <si>
    <t>Has your country ratified the European Convention on Nationality?</t>
  </si>
  <si>
    <t>It is not ratified by Armenia.</t>
  </si>
  <si>
    <t xml:space="preserve"> Azerbaijan doesn't  ratify the European Convention on Nationality</t>
  </si>
  <si>
    <t>https://www.coe.int/en/web/conventions/full-list?module=signatures-by-treaty&amp;treatynum=166</t>
  </si>
  <si>
    <t>From 2007</t>
  </si>
  <si>
    <t>Has your country ratified the Istanbul Convention (Convention on preventing and combating violence against women and domestic violence)?</t>
  </si>
  <si>
    <t xml:space="preserve">It was signed on 18 January 2018. The Convention was not well accepted by the general society and the relevant authorities still need to work on the change of peoples' mindset. The last and ongoing CoE projects on the topic are very important in this regard. </t>
  </si>
  <si>
    <t xml:space="preserve">Azerbaijan doesn't  ratify the Istanbul Convention. </t>
  </si>
  <si>
    <t>https://www.coe.int/en/web/conventions/full-list2?module=signatures-by-treaty&amp;treatynum=210</t>
  </si>
  <si>
    <t>https://www.coe.int/en/web/conventions/full-list?module=signatures-by-treaty&amp;treatynum=210</t>
  </si>
  <si>
    <t>18/07/2022 - date of the ratification, 01/11/2022 - date of entry into force</t>
  </si>
  <si>
    <t>In practice, has your country taken measures to implement its general obligations under the Convention on the Rights of Persons with Disabilities, including administrative measures to promote the human rights of persons with disabilities?</t>
  </si>
  <si>
    <t xml:space="preserve">Still there are many practical measures to be taken under the general obligations. One of the main challanges to be addressed by the country is the existance of stereotypes in the society. 
Although the Government has taken steps in this regard , for example the Human rights ombudsman has many times prepared and spred information leaflets on the rights of persons with disabilities and prohibition of discrimination. However in practice the question of stereotypes and discrimination is still actual. 
Despite existing legal requirements for physical accessibility
sufficient security mechanisms do not exist in practice, which is why
people with disabilities are deprived of the opportunity of free movement both in Yerevan and in regions.
https://ombuds.am/images/files/4d4fe461d71bf6fb333351a9601a4019.pdf </t>
  </si>
  <si>
    <t>In practice, measures taken by disabled persons to implement their general obligations under the Convention on the Rights of Persons with Disabilities, including administrative measures to promote the human rights of persons with disabilities, are rarely held. Especially after the second Karabakh War, more than 50 war-disabled people committed suicide, protesting against violating their rights.</t>
  </si>
  <si>
    <t xml:space="preserve">Committee on the Rights of Persons with Disabilities adopted the concluding observations on Georgia's report on 21 March 2023. The Committee welcomed the legislative and policy measures taken by Georgia to promote the rights of persons with disabilities, namely:
	(a)	The Law on the Rights of Persons with Disabilities, adopted in 2020, and its unified strategy covering the period 2021–2035;
	(b)	The Law on the Elimination of All Forms of Discrimination; 
	(c)	The Law on Social Protection of Persons with Disabilities;
	(d)	The Law on Gender Equality;
	(e)	The Resolution on the creation of areas for persons with disabilities and technical regulation of architectural and planning elements, providing for the incorporation of standards for an accessible physical environment for persons with disabilities in the process of planning and construction.
However, the Committee observed the following with concern: 
	-	The prevalence of the medical approach to disability in the State party’s disability assessment system, which persists in the reform process;
	- 	That legislation and practices in areas such as mental health, participation in social and political affairs and family matters reinforce negative stereotypes of persons with disabilities, including of a dependence on third parties and a lack of autonomy, and retain the use of derogatory language; 
	-	The absence of a national strategy and action plan on disability at the national and local levels to implement the Convention and the limited scope of disability rights in the national human rights strategy, 2022–2030, and its action plan. (source: Concluding observations on the initial report of Georgia-Advance Unedited Version, accessible at https://tbinternet.ohchr.org/_layouts/15/treatybodyexternal/Download.aspx?symbolno=CRPD%2FC%2FGEO%2FCO%2F1&amp;Lang=en; Public Defender Report 2022, p. 248, accessible at: https://ombudsman.ge/res/docs/2023033120380187763.pdf)
</t>
  </si>
  <si>
    <t xml:space="preserve">The Republic of Moldova has made important measures to meet its obligations under the UNCRPD. Such measure included: (i) adoption and implementation of the National Program on the Social Inclusion of Persons with Disabilities 2017-2022 - https://www.legis.md/cautare/getResults?doc_id=101863&amp;lang=ro; (ii) adoption of the legislation on assistive employment; (iii) mainstreaming disability in various national policies such as the inclusive education programme and the national employment programme; (iv) efforts to improve accessibility of infrastructure; (v) efforts to reform the disability determination system in compliance with the human rights based approach.  </t>
  </si>
  <si>
    <t>The Government approved the Implementation Plan of the Convention until 2025 on April 7, 2021, available in Ukrainian here: https://www.kmu.gov.ua/npas/pro-zatverdzhennya-nacionalnogo-pla-a285r</t>
  </si>
  <si>
    <t>In practice, does the State submit the reports provided for in the Convention on the Rights of Persons with Disabilities promptly and without any delay?</t>
  </si>
  <si>
    <t xml:space="preserve">The last supmission period for Armenia was in 2020. The due date of report submission was 21 October 2020, the report by Armenia was submitted on 14 September 2020. 
https://tbinternet.ohchr.org/_layouts/15/TreatyBodyExternal/MasterCalendar.aspx?Treaty=CRPD 
</t>
  </si>
  <si>
    <t>The combined second and third period of his government report has been submitted with delaying. 
Source: https://www.sosial.gov.az/uploads/images/image_750x_5dfca995e8606.pdf</t>
  </si>
  <si>
    <t>But for this moment Belarus reported only once</t>
  </si>
  <si>
    <t>Georgia has ratified the UN Convention on the Rights of Persons with Disabilities in 2014. The initial report was due in 2016. However, Georgia has submitted initial report in 2018. (source: https://documents-dds-ny.un.org/doc/UNDOC/GEN/G18/351/60/PDF/G1835160.pdf?OpenElement)</t>
  </si>
  <si>
    <t xml:space="preserve">The latest report was submitted with a slight delay of 7 days. https://tbinternet.ohchr.org/_layouts/15/treatybodyexternal/Download.aspx?symbolno=CRPD%2FC%2FMDA%2F2-3&amp;Lang=en </t>
  </si>
  <si>
    <t>In practice, does the State cooperate with the Special Rapporteur on the human rights of migrants?</t>
  </si>
  <si>
    <t>No information available</t>
  </si>
  <si>
    <t>Government of Azerbaijan  is cooperate with the Special Rapporteur on the human rights of migrants.</t>
  </si>
  <si>
    <t>The SR visited Belarus during the summer 2022, but he did not receive full information from authorities.</t>
  </si>
  <si>
    <t xml:space="preserve">The Government of Georgia has standing invitations for all the special procedures. However, the only instance of communication of the Special Rapporteur with the GoG took place in 2002, which was replied by the authorities (source: https://www.undocs.org/E/CN.4/2003/85/Add.1) Georgia has not ratified the International Convention on the Protection of the Rights of All Migrant Workers and Members of Their Families (source: https://tbinternet.ohchr.org/_layouts/15/TreatyBodyExternal/Treaty.aspx?CountryID=65&amp;Lang=EN). 
The answer could not be "No", as there was no communication from the side of the SP to the State, so we could have assessed the level of cooperation. </t>
  </si>
  <si>
    <t>The Moldovan Government has submitted a standing invitation to special procedures since 2010. The Spcial Rapporteur has not vissite Moldova yet. https://www.ohchr.org/EN/Countries/ENACARegion/Pages/MDIndex.aspx</t>
  </si>
  <si>
    <t>In practice, does the State encourage the use of regional or minority languages?</t>
  </si>
  <si>
    <t>Armenia is a country where there are not so much minorities. The biggest group is the Yezidi community which is given many possibilities both in low and in practice. In the schools of Yezidi community they are given the opportunity to study in their language as well together with armenian.</t>
  </si>
  <si>
    <t xml:space="preserve"> State doesn't encourage the use of regional or minority languages</t>
  </si>
  <si>
    <t>While there have been shortcomings, still, steps have been taken to support teaching of minority languages. The Public Defender of Georgia has repeatedly noted that bilingual education is the necessary precondition for the civic integration of national minorities. In its annual report of 2022, the Public Defender welcomed that for the educational year of 2022-2023, 41 schools have been included in the Programme for the Introduction of State Standards in Preschools and Schools of National Minorities, out of which 16 have been involved only in 2022-2023. Public Defender also welcomed that for the educational year of 2022-2023, I-IX classes of national minority schools/sectors have been fully provided by the renewed certified textbooks translated into relevant languages. However, the PD noted, that during the reporting period, like in 2021, no effective measures were taken to develop and publish native language and literature textbooks for Armenian, Azerbaijani or Russian-language schools of Georgia and to ensure education with textbooks published in Georgia. The mother tongues of small national minorities has been taught since 2015 in Georgia. Development of language
textbooks for small ethnic minorities (Ossetian, Chechen, Khundzuri/Avaric, Udi, Assyrian, and Kurdish/Kurmanji) and training of the relevant language teachers still remain to be systemic problems. (source: Annual Report of the Public Defender of Georgia, p. 288-290)</t>
  </si>
  <si>
    <t>The state encourages the use of Russian as a language of inter-ethnic communication. The right of ethnic minorities to communicate with public authorities in their mother tongue is guaranteed under article 12 off the Law 382/2001 on the rights of national minorities, available online at https://www.legis.md/cautare/getResults?doc_id=64020&amp;lang=ro</t>
  </si>
  <si>
    <t>In practice, are the main principles and measures of the Istanbul Convention fully implemented in your country?</t>
  </si>
  <si>
    <t xml:space="preserve">The Convention is not ratified by Armenia. There are many reasons for this one of which is the strong resistance by society. 
Although the Government has taken some measures in terms of awareness raising and training of responsible bodies still there are concers in this regard.
It shoul be mentioned about the important role of the CoE office in Yerevan which has implemented various important projects with the Government. 
https://www.coe.int/en/web/genderequality/preventing-and-combating-violence-against-women-and-domestic-violence-in-armenia-continuing-the-path-towards-ratification-of-the-istanbul-convention-2019-2021-
</t>
  </si>
  <si>
    <t>Istanbul Convention is not  implemented in Azerbaijan</t>
  </si>
  <si>
    <t>Significant shortcomings remain in the relevant legal framework as regards compatibility of legislation with the Istanbul Convention. In particular, the Criminal
Code of Georgia fails to include absence of free and voluntary consent in the definition of sexual crimes and to define honor-based violence. Moreover, the current legislation fails to define the meaning of an intimate partner, to comprehensively regulate economic violence and to provide certain important guarantees (e.g., involvement of the psychologist) for the victims during court hearings. (source: Alternative (shadow) report to the UN Committee on the Elimination of Discrimination against Women (CEDAW) - on the implementation of the Convention on the Elimination of All Forms of Discrimination against Women by the Georgian authorities, January 9, 2023, p. 2-3, accessible at https://ombudsman.ge/res/docs/2023011211345692956.pdf)</t>
  </si>
  <si>
    <t xml:space="preserve">The country has made important steps to align domestic legislation to the Istanbul Convention. Efforts have been made to train law enforcement and judiciary and to promote multi-stakeholder approach in addressing cases of violence against women and domestic violence. A new policy document rooted in the four pillars of the Istanbul Convention is currently pending approval of the Government. However, the domestic law is not yet in full compliance with the Istanbul Convention. The GREVIO baseline report on Moldova is due in autumn 2023.      </t>
  </si>
  <si>
    <t>The convention was ratified only 6 months ago, in the conditions of war it is difficult to quickly implement its provisions.</t>
  </si>
  <si>
    <t>1.7.2  Anti-discrimination legislation and policy</t>
  </si>
  <si>
    <t>Has your country adopted a framework law on protection against discrimination, which meets EU requirements? ( if yes, please provide the name of the respective law).</t>
  </si>
  <si>
    <t xml:space="preserve">Not yet, this topic is highly being discussed in the Country for many years. One of the main reasons against the adoption of law on discrimination is the resistance coming from society. </t>
  </si>
  <si>
    <t xml:space="preserve">Azerbaijan hasn't adopted a framework law on protection against discrimination, which meets EU requirements. </t>
  </si>
  <si>
    <t xml:space="preserve">The Law of Georgia on the Elimination of All Forms of Discrimination </t>
  </si>
  <si>
    <t>The Republic of Moldova adopted the Law no.  121/2012 on Ensuring Equality. The law is designeed to implement the relevant EU Directives in the area oof equality and non-discrimination. https://www.legis.md/cautare/getResults?doc_id=94542&amp;lang=ro</t>
  </si>
  <si>
    <t>Ukraine adopted the framework law On the Principles of Prevention and Counteraction of Discrimination in Ukraine back in 2003. But it does not fully meet international standards. There is also no legislation on liability for violations.</t>
  </si>
  <si>
    <t>1.7.2.1 Legal protections against discrimination in the absence of framework law</t>
  </si>
  <si>
    <t>In the absence of, or alongside, a framework law, does the Constitution of your country provide for protection against discrimination?</t>
  </si>
  <si>
    <t xml:space="preserve">Yes there is such regulation both in the Constitution and legislative norms.
Article 29 of the Constitution prescribes the Prohibition of discrimination which covers the protected grounds as well. </t>
  </si>
  <si>
    <t xml:space="preserve">There are legal norm regarding against discrimination in Constitution  but they are itself very discriminative. </t>
  </si>
  <si>
    <t>constitution provides the general rule of equality, however it does not provide any protection</t>
  </si>
  <si>
    <t xml:space="preserve">Article 11.1 of the Constitution of Georgia: "All persons are equal before the law. Any discrimination on the grounds of race, colour, sex, origin, ethnicity, language, religion, political or other views, social affiliation, property or titular status, place of residence, or on any other grounds shall be prohibited." </t>
  </si>
  <si>
    <t>Article 16 of the Constitution, available online at https://www.legis.md/cautare/getResults?doc_id=111918&amp;lang=ro</t>
  </si>
  <si>
    <t xml:space="preserve">Art 24 of the Constitution of Ukraine: Article 24. Citizens shall have equal constitutional rights and freedoms and shall be equal before the law.
There shall be no privileges or restrictions based on race, skin colour, political, religious, and other beliefs, sex, ethnic and social origin, property status, place of residence, linguistic or other characteristics.
Equality of the rights of women and men shall be ensured by providing women with opportunities equal to those of men in public, political and cultural activity, in obtaining education and in professional training, in work and remuneration for it; by special measures for the protection of work and health of women; by establishing pension privileges; by creating conditions that allow women to combine work and motherhood; by legal protection, material and moral support of motherhood and childhood, including the provision of paid leaves and other privileges to pregnant women and mothers. </t>
  </si>
  <si>
    <t>In the absence of, or alongside, a framework law, does the Criminal/ Penal Code/ Law of your country provide for protection against discrimination?</t>
  </si>
  <si>
    <t xml:space="preserve">Article 203 of the Criminal Code prescribes the prohibition of discrimination. It prescribes also the protected grounds. 
</t>
  </si>
  <si>
    <t xml:space="preserve">There are legal norm regarding against discrimination in Criminal/ Penal Code  but they are itself very discriminative. </t>
  </si>
  <si>
    <t>Yes. The Criminal Code makes criminally punishable infringement on the equality of human beings (Art. 142); Racial Discrimination (Art. 142*); Infringement of the rights of the persons with special needs (Art. 142**); commission of certain crimes on the ground of racial, national, religious or ethnic intolerance is considered to be an aggravating circumstance (Art. 53.3*)</t>
  </si>
  <si>
    <t xml:space="preserve">Parliament passed the Law No. 301/2016 that updated and extended the provisions of a number of articles, including 346, 176, 77 of the Criminal Code to more explicitly condemn hate speech and hate crimes on a comprehensive lists grounds, in line with the recommendations of the regional and international human rights bodies. </t>
  </si>
  <si>
    <t xml:space="preserve">The Criminal Code contains the following crimes against discrimination:
- Intentional murder for reasons of racial, national or religious intolerance (Part 2 of Article 115)
- Deliberate grievous bodily harm for reasons of racial, national or religious intolerance (Part 2 of Article 121)
- Deliberate physical injury of moderate severity due to racial, national or religious intolerance (Part 2 of Article 122)
- Beatings due to motives of racial, national or religious intolerance (Part 2 of Article 126)
- Torture for the purpose of discrimination, including on the grounds of racial, national or religious intolerance (Part 2 of Article 127)
- Threat of murder on the grounds of racial, national or religious intolerance (Part 2 of Article 129)
- Intentional actions aimed at inciting national, regional, racial or religious enmity and hatred, humiliating national honor and dignity, or offending the feelings of citizens in connection with their religious beliefs, as well as direct or indirect restriction of rights or establishment of direct or indirect privileges of citizens on the basis of race, skin color, political, religious and other beliefs, gender, disability, ethnic and social origin, property status, place of residence, language or other grounds (Part 1 of Article 161 - private prosecution)
- Importing into Ukraine, producing or distributing works promoting the cult of violence and cruelty, racial, national or religious intolerance and discrimination (Article 300)
</t>
  </si>
  <si>
    <t>In the absence of, or alongside, a framework law, does the Civil Code/ Law of your country provide for protection against discrimination?</t>
  </si>
  <si>
    <t xml:space="preserve">There is no such regulation in the Civil Code. </t>
  </si>
  <si>
    <t>There are legal norm regarding against discrimination in  Civil Code  but they are itself very discriminative.</t>
  </si>
  <si>
    <t xml:space="preserve">As a general principle, the Civil Code provides that it regulates property, family and personal relations of a private nature based on the equality of persons (Article 1). As a special norm, the Civil Code prohibits any discrimination in family relationships between a wife and a husband (Article 1153). As for Civil Procedural Code, the courts administer justice on civil matters based on equality of all persons before the law and the court (Art. 5.1). In addition, the Civil Procedural Code includes the Section Seven*** on Legal Proceedings for the Matters Relating to Discrimination that stipulates the procedural norms for adjudicating claims relating to discrimination.  </t>
  </si>
  <si>
    <t>There are no substantive provisions on non-discrimination, yet the Civil Code has a crucial supportive function for the implementation of the framework legislation.</t>
  </si>
  <si>
    <t>In the absence of, or alongside, a framework law, does the Administrative Code/ Law of your country provide for protection against discrimination?</t>
  </si>
  <si>
    <t xml:space="preserve">There is such regulation in the Code of Administrative offences. /article 248 of the Code/
However there is no such regulation in the law on Basics of Administration and Administrative procedure. </t>
  </si>
  <si>
    <t>There are legal norm regarding against discrimination in  Administrative Code,  but they are itself very discriminative.</t>
  </si>
  <si>
    <t>The General Administrative Code of Georgia envisages general principle of equality before the law and prohibits discrimination (Art. 4); The Code of Administrative Offences provides for a general principle of equality of involved persons irrespective of national, ethnic origin or other grounds (Art. 233).</t>
  </si>
  <si>
    <t>The principle of non-discrimination is stipulated in Article 23 of the Administrative Code no. 116/2018, availabllee online at https://www.legis.md/cautare/getResults?doc_id=16072&amp;lang=ro</t>
  </si>
  <si>
    <t>In the absence of, or alongside, a framework law, does the Labour Code/ Employment Law of your country provide for protection against discrimination?</t>
  </si>
  <si>
    <t>The Labor Code of the RA prescribes more than one such provision.
Article 3.1 of the Code prescribes general prohibition of discrimination covering also the protected grounds. 
Similar clauses are prescribed also by article 114 para 4 and article 180.</t>
  </si>
  <si>
    <t>There are legal norm regarding against discrimination in  Labour Code.</t>
  </si>
  <si>
    <t xml:space="preserve">Yes. Article 2 of the Labour Code prohibits discrimination on multiple grounds. The Code provides a clear definition of what constitutes discrimination in labour and pre-contractual relationships (Articles 4, 5). </t>
  </si>
  <si>
    <t>The following articles of the Labour Code: Art. 5, 7, 8, 9, 10, 128, 199. Article 5 of the Labour Code sets out the basic principles of labour relations,
several of which are concerned with non-discrimination in the workplace. Article 8(1) prohibits discrimination in the sphere of labour and employment. The list of protected characteristics includes social origin, HIV status, place of origin, membership of trade unions, and participation in trade union activities.
Where a characteristic is covered by both the Law on Ensuring Equality and the Labour Code, it is common for people to make a discrimination claim based on both laws. The Labour Code also provides that employers have an obligation to take measures to prevent sexual harassment in the workplace, to ensure equal opportunities and equal treatment of all, to take measures to prevent victimisation, to ensure that men and women have equal opportunity to combine work and family obligations, and to ensure equal pay for work of equal value. ing women, particularly pregnant women and women with young children. Article 251 prohibits the dismissal of pregnant women, women with children under the age of six, and workers who take parental leave, except in the circumstances defined in Article 86 of the Labour Code, which sets out “fair” reasons for dismissal. Article 247 prohibits employers from refusing to employ or reducing the wages of pregnant women or women with children under six. Article 250 provides that pregnant women and women with young children (aged up to three years) may be transferred to lighter work, while maintaining
their average wage.</t>
  </si>
  <si>
    <t>Art 2-1 of the Labour Code</t>
  </si>
  <si>
    <t>In the absence of, or alongside, a framework law, does the Law governing economic activities, provision of goods and services of your country provide for protection against discrimination?</t>
  </si>
  <si>
    <t xml:space="preserve">The law on Protection of economic competition by article 7 and 8 regulates such issues. </t>
  </si>
  <si>
    <t xml:space="preserve">There are legal norm regarding against discrimination in Law governing economic activities, provision of goods and services. </t>
  </si>
  <si>
    <t>Article 3 (Inadmissibility of discrimination in the relationship with consumers) of the Law on the Protection of Consumer Rights provides that it is "inadmissible to discriminate against consumers when publicly offered goods or services are made available to or delivered to consumers."</t>
  </si>
  <si>
    <t xml:space="preserve">The Law on Entrepreurship and Enterprises provides, in Article 8, the equality of treatment for all economic agents. The Law on Social Services provides, in Article 3, for the principle of equality of treatment. </t>
  </si>
  <si>
    <t>In the absence of, or alongside, a framework law, does the Education Law of your country provide for protection against discrimination?</t>
  </si>
  <si>
    <t xml:space="preserve">Yes, the article 6 of the Law on Education foresees such a regulation providing also the protected grounds. </t>
  </si>
  <si>
    <t>There are legal norm regarding against discrimination in Education Law.</t>
  </si>
  <si>
    <t>Yes. The Law on Higher Education obliges the State to ensure elimination of discrimination in higher education on any grounds (Art. 3); The Law on General Education enshrines the right of a pupil, parents, teachers and their unions to exercise the rights provided by the Law without discrimination on any ground (Art. 8, Art. 13). The Law on Early and Pre-school Upbringing and Education does not specifically mentions discrimination but obligates public institutions to ensure accessibility of early and pre-school education for every child irrespective of their physical, emotional, linguistic, or other characteristics (Art. 10.2.a).</t>
  </si>
  <si>
    <t>Article 7 of the Education Code stipulates the principle of non-discrimination in the area of education.</t>
  </si>
  <si>
    <t>Is the list of protected grounds contained in the law open or closed? (Clarification: “open list” means that apart from the list, it also says 'and other grounds' thus leaving space for potentially other categories; “closed list” means that only the liste</t>
  </si>
  <si>
    <t xml:space="preserve">As there is no separate law on the prohibition of discrimination the only eference can be made to the Constitution.  The above-reffered article in the Constitution on prohibition of discrimination contains open list of protected grounds.
The last question on Law on Education also contains open list. 
</t>
  </si>
  <si>
    <t xml:space="preserve">The list of protected grounds contained in the law is open. </t>
  </si>
  <si>
    <t xml:space="preserve">1. Law on Elimination of All Forms of Discrimination - open;
2. Constitution - open; 
3. Criminal Code - open; 
4. Civil Code - open; 
5. General Administrative Code - declaratory principle on the prohibition of "discriminatory measures"; 
6. Code of Administrative Offences - open; 
7. Labour Code - open 
8. Law on the Protection of Consumer Rights - does not list grounds, but declares discrimination in the relationship with consumers to be inadmissible
9. Law on Higher Education - open; 
10. Law on General Education - does not list grounds, but prohibits discrimination in general terms; 
11. Law on Early and Pre-School Upbringing and Education - open. </t>
  </si>
  <si>
    <t xml:space="preserve">The Law 1121/2012on Ensuring equality provides an indicative (open) list of protected grounds. </t>
  </si>
  <si>
    <t>"Open list"</t>
  </si>
  <si>
    <t>1.7.2.2 National legislation explicit protections</t>
  </si>
  <si>
    <t>Does the national legislation explicitly provide for protection on the ground of race/ colour of skin/ ethnic origin?</t>
  </si>
  <si>
    <t xml:space="preserve">All the mentioned regulations both in the Constitution and other laws foresee such ground. </t>
  </si>
  <si>
    <t>According to Article 25 (Right to Equality) of the Constitution of Azerbaijan,  everyone shall be equal before the law and the courts; men and women possess equal rights and freedoms; the State shall guarantee the equality of rights and freedoms to everyone, irrespective of race, ethnicity, religion, language, sex, origin, property status, occupation, beliefs or affiliation with political parties, trade union organizations or other public associations. Restrictions of rights and freedoms on the grounds of race, ethnicity, religion, language, sex, origin, beliefs, or political or social affiliation are prohibited.</t>
  </si>
  <si>
    <t>Constitution, Law on Elimination of All Forms of Discrimination</t>
  </si>
  <si>
    <t>Article 1(1) of the Law 121/2012 - race, colour, ethnic origin</t>
  </si>
  <si>
    <t>Does the national legislation explicitly provide for protection on the ground of language?</t>
  </si>
  <si>
    <t xml:space="preserve">Both the Constitution and other laws reffered abowe include this ground. </t>
  </si>
  <si>
    <t>According to Article 25 (Right to Equality) of the Constitution of Azerbaijan, restrictions of rights and freedoms on the grounds of race, ethnicity, religion, language, sex, origin, beliefs, or political or social affiliation are prohibited.</t>
  </si>
  <si>
    <t xml:space="preserve">Constitution, Law on Elimination of All Forms of Discrimination </t>
  </si>
  <si>
    <t>Article 1(1) of the Law 121/2012</t>
  </si>
  <si>
    <t>Does the national legislation explicitly provide for protection on the ground of citizenship?</t>
  </si>
  <si>
    <t>In Armenia we have the protected ground citizenship equal to nationality which is prescribed by the Constituiton and it is well applied in the practice.  Similarly the ground on gender identity is also prescribed in the Law on Equal opportunities for men and women. We have the protected ground on occupation in the Labor Code.</t>
  </si>
  <si>
    <t>According to Article 25 (Right to Equality) of the Constitution of Azerbaijan,  the State shall guarantee the equality of rights and freedoms to everyone, irrespective of race, ethnicity, religion, language, sex, origin, property status, occupation, beliefs or affiliation with political parties, trade union organizations or other public associations. Restrictions of rights and freedoms on the grounds of race, ethnicity, religion, language, sex, origin, beliefs, or political or social affiliation are prohibited.</t>
  </si>
  <si>
    <t>Law on Elimination of All Forms of Discrimination</t>
  </si>
  <si>
    <t>Does the national legislation explicitly provide for protection on the ground of sex?</t>
  </si>
  <si>
    <t>Does the national legislation explicitly provide for protection on the ground of age?</t>
  </si>
  <si>
    <t xml:space="preserve">Both the Constitution and other legislative acts reffered include this ground. </t>
  </si>
  <si>
    <t>According to Article 25 (Right to Equality) of the Constitution of Azerbaijan, the State shall guarantee the equality of rights and freedoms to everyone, irrespective of race, ethnicity, religion, language, sex, origin, property status, occupation, beliefs or affiliation with political parties, trade union organizations or other public associations. Restrictions of rights and freedoms on the grounds of race, ethnicity, religion, language, sex, origin, beliefs, or political or social affiliation are prohibited.</t>
  </si>
  <si>
    <t xml:space="preserve">Law on Elimination of All Forms of Discrimination, Labour Law </t>
  </si>
  <si>
    <t>Does the national legislation explicitly provide for protection on the ground of sexual orientation?</t>
  </si>
  <si>
    <t>The protected grounds include just the term other views.</t>
  </si>
  <si>
    <t xml:space="preserve">There is no legal norm in laws regarding sexual orientation. </t>
  </si>
  <si>
    <t xml:space="preserve">Law on Elimination of All Forms of Discrimination, Labour law  </t>
  </si>
  <si>
    <t>Only in Labour Code</t>
  </si>
  <si>
    <t>Does the national legislation explicitly provide for protection on the ground of gender identity?</t>
  </si>
  <si>
    <t xml:space="preserve">This is separately regulated in the law on the Equal rights and equl opportunities of women and men. </t>
  </si>
  <si>
    <t xml:space="preserve">According to Article 25 (Right to Equality) of the Constitution of Azerbaijan, men and women possess equal rights and freedoms. </t>
  </si>
  <si>
    <t xml:space="preserve">Law on Elimination of All Forms of Discrimination </t>
  </si>
  <si>
    <t>Does the national legislation explicitly provide for protection on the ground of disability?</t>
  </si>
  <si>
    <t>The Law of the Republic of Azerbaijan "On the Rights of Persons with Disabilities" This Law regulates the elimination of all forms of discrimination based on the sign of disability in accordance with Clause 1 of Part I of Article 94 of the Constitution of the Republic of Azerbaijan.</t>
  </si>
  <si>
    <t xml:space="preserve">Law on Elimination of All Forms of Discrimination, Labour Law, Law on Persons with Disabilities  </t>
  </si>
  <si>
    <t>Does the national legislation explicitly provide for protection on the ground of religion?</t>
  </si>
  <si>
    <t>Constitution, Law on Elimination of All Forms of Discrimination, Labour Law</t>
  </si>
  <si>
    <t>Does the national legislation explicitly provide for protection on the ground of political or other conviction?</t>
  </si>
  <si>
    <t>Does the national legislation explicitly provide for protection on the ground of social status?</t>
  </si>
  <si>
    <t xml:space="preserve"> The Constitution includes this ground. </t>
  </si>
  <si>
    <t>Does the national legislation explicitly provide for protection on the ground of property status?</t>
  </si>
  <si>
    <t xml:space="preserve"> Article 1(1) of the Law 121/2012 - wealth</t>
  </si>
  <si>
    <t>Does the national legislation explicitly provide for protection on the grounds of family status?</t>
  </si>
  <si>
    <t xml:space="preserve">This ground exists both in the law On Equal rights and equal opportunities of men and women and in other regulations as well. </t>
  </si>
  <si>
    <t xml:space="preserve"> Law on Elimination of All Forms of Discrimination, Labour Law</t>
  </si>
  <si>
    <t>Article 1(1) of the Law 121/2012 - marital status</t>
  </si>
  <si>
    <t>Does the national legislation explicitly provide for protection on the ground of place of residence?</t>
  </si>
  <si>
    <t xml:space="preserve">It is reflected under protected ground on personal and other circumstances. </t>
  </si>
  <si>
    <t xml:space="preserve">This ground is not explicit in the Law 121/2012. However, the ground is provided in the Labour Code and was applied as a protected ground in the case law of the Moldovan Equality Council.   </t>
  </si>
  <si>
    <t>Does the national legislation explicitly provide for protection on the ground of occupation?</t>
  </si>
  <si>
    <t xml:space="preserve">It is being covered under the protected ground personal and other cricumstances. </t>
  </si>
  <si>
    <t>Does the national legislation explicitly provide for protection on the ground of membership of political party/association of natural persons/ labour union?</t>
  </si>
  <si>
    <t xml:space="preserve">Labour Code in labour and pre-contractual relationships </t>
  </si>
  <si>
    <t xml:space="preserve">Article 1(1) of the Law 121/2012 - "political belonging"  </t>
  </si>
  <si>
    <t>Does national legislation explicitly provide for protection on the grounds of a criminal record?</t>
  </si>
  <si>
    <t xml:space="preserve">Persons with convictions cannot work in civil servants or law enforcement agencies. </t>
  </si>
  <si>
    <t>None of the piece of legislation explicitly provides for a protection on the ground of criminal record</t>
  </si>
  <si>
    <t>Does national legislation explicitly provide for protection on the ground of health?</t>
  </si>
  <si>
    <t xml:space="preserve">The Constitutional provision does not cover this ground, the Constitution and other laws include only the ground on disability. </t>
  </si>
  <si>
    <t>According to Article 25 (Right to Equality) of the Constitution of Azerbaijan, the State shall guarantee the equality of rights and freedoms to everyone,</t>
  </si>
  <si>
    <t>Law on Elimination of All Forms of Discrimination, Labour Code</t>
  </si>
  <si>
    <t>Article 1(1) of the Law 121/2012 - "state of health"</t>
  </si>
  <si>
    <t>Does national legislation provide an extensive definition of discrimination?</t>
  </si>
  <si>
    <t xml:space="preserve">The term exists in the Constitution and in other legislative acts; codes and laws. However there is no unique separate law on the prohibition of discrimination. </t>
  </si>
  <si>
    <t>There are no an extensive definition of discrimination in Laws.</t>
  </si>
  <si>
    <t xml:space="preserve">The Law on Elimination of All Forms of Discrimination provides an extensive definition of discrimination (Article 2). Also, Labour Code provides an extensive definition of discrimination in labour and pre-contractual relations (Article 4) </t>
  </si>
  <si>
    <t>Article 2 of the Law 121/2012</t>
  </si>
  <si>
    <t>1.7.2.3 Anti-discimination liability stipulations in national legislation</t>
  </si>
  <si>
    <t>Does national legislation define and stipulate liability for direct discrimination?</t>
  </si>
  <si>
    <t xml:space="preserve">It is foreseen only in the law on Equal rights and equal opportunities of men and women. It covers only the direct gender discrimination. </t>
  </si>
  <si>
    <t>There are no define and stipulate liability for direct discrimination  in Laws.</t>
  </si>
  <si>
    <t xml:space="preserve">Article 2.1 of the Law on Elimination of All Forms of Discrimination prohibits any form of discrimination. Article 2.2. defines what constitutes direct discrimination. The Civil Procedural Code (Article 363**.3.) defines what victim of discrimination could request from the defendant. </t>
  </si>
  <si>
    <t xml:space="preserve">The remedies that can be offered by the Equality Council are: finding discrimination, issuing recommendations to  prevent similar cases in the future; issuing prescription to provide remedies, documenting the misdeameanour (if discrimination occured in the following areas: education, labour, access to publicly available to goods and services, victimisation); the documented misdeameanour is applied only by the Court. The Council can directly apply sanctions for the failure to implement the recommendations or prescriptions of the Council.  </t>
  </si>
  <si>
    <t>Does the national legislation define and stipulate liability for indirect discrimination?</t>
  </si>
  <si>
    <t>It is foreseen only in the law on Equal rights and equal opportunities of men and women. It covers only the direct gender discrimination.</t>
  </si>
  <si>
    <t>There are no define and stipulate liability for indirect discrimination in Laws.</t>
  </si>
  <si>
    <t xml:space="preserve">Article 2.1 of the Law on Elimination of All Forms of Discrimination prohibits any form of discrimination. Article 2.3 of the Law on Elimination of All Forms of Discrimination defines indirect discrimination. The Civil Procedural Code (Article 363**.3.) defines what victim of discrimination could request from the defendant. </t>
  </si>
  <si>
    <t>The remedies that can be offered by the Equality Council are: finding discrimination, issuing recommendations to prevent similar cases in the future; issuing prescription to provide remedies, documenting the misdeameanour (if discrimination occured in the following areas: education, labour, access to publicly available to goods and services, victimisation); the documented misdeameanour is applied only by the Court. The Council can directly apply sanctions for the failure to implement the recommendations or prescriptions of the Council.</t>
  </si>
  <si>
    <t>Does the national legislation define and stipulate liability for harassment?</t>
  </si>
  <si>
    <t xml:space="preserve">It is foreseen in the law on Equal rights and equal opportunities of men and women. </t>
  </si>
  <si>
    <t>Criminal-procedural legislation defines and stipulates liability for harassment</t>
  </si>
  <si>
    <t xml:space="preserve">Harassment constitutes a form of discrimination under the Law on Elimination of All Forms of Discriminations. Article 2.3* of the Law defines what constitutes harassment. Accordingly, if a person applies to the Civil Court in accordance with the Civil Procedure, he/she could request compensation for moral or material damage; termination of the incriminatory act and/or elimination of its results.  </t>
  </si>
  <si>
    <t xml:space="preserve">The latest amendments to the Contravention Code include liability for harassment.  </t>
  </si>
  <si>
    <t>Does the national legislation define and stipulate liability for victimisation?</t>
  </si>
  <si>
    <t xml:space="preserve">In the absence of law on Prohobition of discrimination such issues are not regulated. </t>
  </si>
  <si>
    <t>Criminal-procedural legislation defines and stipulates liability for victimisation.</t>
  </si>
  <si>
    <t xml:space="preserve">Article 12.1 of the Law on Elimination of All Forms of Discrimination defines victimization. If the Equality Body (Ombudsman) finds the violation of this principle, she has the right to apply to the body that carried out discrimination with recommendation to restore violated equality. </t>
  </si>
  <si>
    <t>The latest amendments to the Contravention Code include liability for victimisation.</t>
  </si>
  <si>
    <t>Does the national legislation define and stipulate liability for instigation to discrimination/Instruction to discriminate?</t>
  </si>
  <si>
    <t>According to Article 12 (Main duties and responsibilities of the employer) of the Labor Code of the Republic of Azerbaijan, one of the main duties of the employer in the field of labor relations is to take necessary measures to prevent discrimination based on gender and sexual harassment.</t>
  </si>
  <si>
    <t xml:space="preserve">Yes. Article 2.5 of the Law on Elimination of All Forms of Discrimination defines instigation to discrimination as a form of discrimination. Accordingly, a victim of this form of discrimination could seek redress against instigator to discrimination at Court under the Civil Procedural Code.  </t>
  </si>
  <si>
    <t xml:space="preserve">The latest amendments to the Contravention Code include liability for instigation to discrimination. Police is competent to apply sanctions. </t>
  </si>
  <si>
    <t>This is a form of discrimination under the anti-discrimination law, but there is no criminal or administrative liability for it.</t>
  </si>
  <si>
    <t>Does the national legislation define and stipulate liability for failure to provide reasonable accommodation?</t>
  </si>
  <si>
    <t>It is foreseen only in the law on Equal rights and equal opportunities of men and women.</t>
  </si>
  <si>
    <t>National legislation doesn't define and stipulate liability for failure to provide reasonable accommodation.</t>
  </si>
  <si>
    <t xml:space="preserve">Article 2.3*** of the Law on Elimination of All Forms of Discrimination defines that unsubstantiated refusal to provide reasonable accommodation constitutes discrimination. Accordingly, a victim of this form of discrimination could apply to the Common Courts to seek redress against discrimination.  </t>
  </si>
  <si>
    <t xml:space="preserve">This form of discrimination is defined in Article 2 of the Law 121/2012. However, there is no separate sanctions in the Contravention Code that would ensure liability.   </t>
  </si>
  <si>
    <t>1.7.2.4 National legislation anti-discrimination protections based on discrimination type</t>
  </si>
  <si>
    <t>Does the national legislation provide protection from assumed discrimination?</t>
  </si>
  <si>
    <t>A discriminated employee can apply to the court with the request to restore the violated right.</t>
  </si>
  <si>
    <t xml:space="preserve">Article 2.6 of the Law on Elimination of All forms of Discrimination </t>
  </si>
  <si>
    <t>Article 2 of the Law 121 on Ensuring Equality defines discrimination as "any distinction, exclusion, restriction or preference, in rights and freedoms, applied towards a person or a group of persons, or supporting of the discriminatory behavour, based on real or assumed grounds [....]"</t>
  </si>
  <si>
    <t>Does the national legislation provide protection from associated discrimination?</t>
  </si>
  <si>
    <t xml:space="preserve">A discriminated employee can apply to the court with the request to restore the violated right.	
</t>
  </si>
  <si>
    <t>The Law on Elimination of All Forms of Discrimination does not provide protection from associated discrimination</t>
  </si>
  <si>
    <t>Article 2 of the Law 121/2012 defines discrimination by association.</t>
  </si>
  <si>
    <t>Does the national legislation provide protection from multiple discrimination?</t>
  </si>
  <si>
    <t xml:space="preserve">Yes, Article 2.4 of the law on Elimination of All Forms of Discrimination defines multiple discrimination. Article 2.1 of the Law provides protection against any form of discrimination. </t>
  </si>
  <si>
    <t>Article 4 of the Law 121/2012 stipulates serious forms of discrimination, including discrimination committed on 2 or more prohibited grounds.</t>
  </si>
  <si>
    <t>1.7.2.5 National legislation anti-discrimination protections based on nature of actor</t>
  </si>
  <si>
    <t>Does the national legislation provide protection in case of discrimination by natural persons?</t>
  </si>
  <si>
    <t>the Law on the Elimination of All Forms of Discrimination, Article 3</t>
  </si>
  <si>
    <t>Article 3 of the Law 121 on Ensuring Equality provides that "The subjects in the area of discrimination are individuals and legal entities from the public and
private area."</t>
  </si>
  <si>
    <t>Does the national legislation provide protection in case of discrimination by legal persons?</t>
  </si>
  <si>
    <t>In the absence of law on Prohobition of discrimination such issues are not regulated.</t>
  </si>
  <si>
    <t>1.7.2.6 National legislation anti-discrimination protections based in different fields of work</t>
  </si>
  <si>
    <t>Does national legislation provide protection from discrimination in the field of employment?</t>
  </si>
  <si>
    <t>Prohobition of Discrimination in the field of employment is foreseen in the Labor Code/article 3.1.</t>
  </si>
  <si>
    <t>Labour Code of Georgia provides an extensive definition of labour discrimination (Article 4)</t>
  </si>
  <si>
    <t>Article 7 of the Law 121 on Ensuring Equality and related legislation</t>
  </si>
  <si>
    <t>Does national legislation provide protection from discrimination in the field of Education?</t>
  </si>
  <si>
    <t xml:space="preserve">The law on Education by article 6 foresees protection from discrimination. </t>
  </si>
  <si>
    <t>On October 2, 2006, the President of the Republic of Azerbaijan signed the Law on approving the Convention "On Combating Discrimination in the Field of Education." It is considered in this document.</t>
  </si>
  <si>
    <t xml:space="preserve">According to the Article 2.10.c.c. of the Law on Elimination of All Forms of Discrimination the principle of equal treatment is applicable to accessibility of education; In addition, Specific provisions could be found in the Laws on General Education and Higher Education. </t>
  </si>
  <si>
    <t>Article 9 of the Law 121 on Ensuring Equality and related legislation</t>
  </si>
  <si>
    <t>Does national legislation provide protection from discrimination in the field of supply of goods and services?</t>
  </si>
  <si>
    <t>Such protection exists in the law on Protection of economic competition.</t>
  </si>
  <si>
    <t>General provision of the Law on the Elimination of All Forms of Discrimination (Art. 3) prohibits discrimination in all fields committed by any person. In addition, in accordance with the Law on Protection of Consumer Rights, "it shall be inadmissible to discriminate against consumers when publicly offered goods or services are made available to or delivered to consumers." (Article 3.1.)</t>
  </si>
  <si>
    <t>Article 8 of the Law 121 on Ensuring Equality and related legislation</t>
  </si>
  <si>
    <t>Does national legislation provide protection from discrimination in the field of healthcare?</t>
  </si>
  <si>
    <t xml:space="preserve">The law on Medical help and medical service of the population foresees such protection under article 4. </t>
  </si>
  <si>
    <t>The Law on Protection of Health provides for general prohibition of discrimination on the grounds enlisted in the law - closed list; Law on Patient's Rights provides for the protection from discrimination (Articles 6 and 31)</t>
  </si>
  <si>
    <t>Article 8 (b) of the Law 121 on Ensuring Equality and related legislation</t>
  </si>
  <si>
    <t>Does national legislation provide protection from discrimination in the field of social security/ welfare?</t>
  </si>
  <si>
    <t xml:space="preserve">Such protection is foreseen both by the Constitution and other legislative acts under the protected ground of social status and welfare. </t>
  </si>
  <si>
    <t>General provision of the Law on the Elimination of All Forms of Discrimination (Art. 3) prohibits discrimination in all fields by any person/institution/organization. Law on State Pension lists equality before the law as its main principle. The Law on the Social Protection of Persons with Disabilities prohibits discrimination (art. 2).</t>
  </si>
  <si>
    <t>Article 8 (c) of the Law 121 on Ensuring Equality and related legislation</t>
  </si>
  <si>
    <t>Are there specific laws that prohibit discrimination on any of the aforementioned grounds (i.e. a stand-alone law on gender equality (on the grounds of sex)?</t>
  </si>
  <si>
    <t>Armenian adopted the law on Equal rights and equal opportunities of men and women</t>
  </si>
  <si>
    <t>The Law on Gender Equality prohibits discrimination on the ground of gender  in most spheres of social life</t>
  </si>
  <si>
    <t>Examples include Law on Ensuring Equal Opportunities between Women and Men (Law No. 5 of 9 February 2006). Law on Preventing and Combating Domestic Violence (Law No. 45 of 1 March 2007). Law on Prevention of HIV/AIDS Infection (Law No. 23-XVI of 16 February 2007).  Law on Social Inclusion of Persons with Disabilities (Law No. 60 of 30 March 2012).</t>
  </si>
  <si>
    <t>Law About ensuring equal rights and opportunities for women and men, 2005</t>
  </si>
  <si>
    <t>Is the promotion of equal treatment and non-discrimination carried out by a specialised body/(ies)? Please mention the name(s).</t>
  </si>
  <si>
    <t xml:space="preserve">In the absence of separate law there is no separate body as well.
This issue is being raised by the Human Rights Defender and CSOs. </t>
  </si>
  <si>
    <t xml:space="preserve">While there is no specialized body, the Law on Elimination of All forms of Discrimination vests the power to oversight fulfilment of the law in the Public Defender of Georgia who through Anti-Discrimination Department (Anti-discrimination mechanism) is responsible for supervision over elimination of discrimination and ensuring equality. 
Partially - while the PDO is not a specialized body, it has specialized department to deal with the cases of discrimination. </t>
  </si>
  <si>
    <t>Equality Council, established under the Law 121/2012 on ensuring Equality.</t>
  </si>
  <si>
    <t>Parliamentary Commissioner for Human Rights (ombudsman). But in practice, it has weak powers and it very rarely provide protection against discrimination.</t>
  </si>
  <si>
    <t>1.7.2.7 Powers of specialized equality bodies</t>
  </si>
  <si>
    <t>If there is a specialised equality body, does it have the powers for the Consideration of individual cases and for making mandatory conclusions?</t>
  </si>
  <si>
    <t>The State Committee for Family, Women and Children Affairs have no  powers for the Consideration of individual cases and for making mandatory conclusions.</t>
  </si>
  <si>
    <t>The Public Defender of Georgia is authorized to consider individual cases of discrimination and issue non-mandatory recommendations (Articles 6.2.a, 6.2.b and 6.2.f. of the Law on Elimination of All Forms of Discrimination)</t>
  </si>
  <si>
    <t>Article 12(1)(1) of the Law 121/2012</t>
  </si>
  <si>
    <t>If there is a specialised equality body, does it have the powers to review individual cases and issue non-binding opinions?</t>
  </si>
  <si>
    <t>The State Committee for Family, Women and Children Affairs have no such  powers to review individual cases and issue non-binding opinions.</t>
  </si>
  <si>
    <t>The Public Defender of Georgia through his/her Equality Department is authorized to consider individual cases of discrimination and issue non-mandatory recommendations (Articles 6.2.a, 6.2.b and 6.2.f. of the Law on Elimination of All Forms of Discrimination)</t>
  </si>
  <si>
    <t xml:space="preserve">The Equality Council issues recommendations and prescriptions. Recommendations are designed to prevent occurrence of similar  cases in the future. </t>
  </si>
  <si>
    <t xml:space="preserve">Parliamentary Commissioner for Human Rights (ombudsman). </t>
  </si>
  <si>
    <t>If there is a specialised equality body, does it have the power to bring cases to court on behalf of a victim of discrimination?</t>
  </si>
  <si>
    <t xml:space="preserve">The State Committee for Family, Women and Children Affairs  have no such powers  to bring cases to court on behalf of a victim of discrimination. </t>
  </si>
  <si>
    <t>No, the Public Defender of Georgia does not have such power</t>
  </si>
  <si>
    <t>This power is not explicitly stipulated in the law</t>
  </si>
  <si>
    <t>Parliamentary Commissioner for Human Rights (ombudsman). But this has practically never happened.</t>
  </si>
  <si>
    <t>If there is a specialised equality body, does it have the powers to take cases to the courts on their behalf?</t>
  </si>
  <si>
    <t>The State Committee for Family, Women and Children Affairs  have no such powers to take cases to the courts on their behalf.</t>
  </si>
  <si>
    <t xml:space="preserve">Article 6.2.g of the Law on Elimination of All Forms of Discrimination, according to which "[the Public Defender is] authorized to apply to a court, as an interested person, according to the Administrative Procedure Code of Georgia, and request the issue of an administrative legal act or the performance of an action, if the administrative body did not respond to his/her recommendation or did not implement this recommendation and there is enough evidence that proves discrimination." </t>
  </si>
  <si>
    <t xml:space="preserve">There is no explicit provision in the Law that would enable the Equality Council to take cases to Court on behalf of the a victim. </t>
  </si>
  <si>
    <t>If there is a specialised equality body, does it have the powers to appear in court as an amicus curiae?</t>
  </si>
  <si>
    <t xml:space="preserve">The State Committee for Family, Women and Children Affairs  have no such powers powers to appear in court as an amicus curiae. </t>
  </si>
  <si>
    <t xml:space="preserve">Article 21.e of the Law on Public Defender of Georgia. In practice, the Public Defender of Georgia has applied to Courts as amicus curiae on cases of discrimination multiple times. </t>
  </si>
  <si>
    <t xml:space="preserve">There is no explicit provision in the Law that would enable the Equality Body to submit amicus curiae.  However, in practice, the Equality Body was invited by some courts to submit opinions on specific cases. In addition, In strategic cases the Equality Council is using the provisions of Article  74 of the Civil Procedure Code that stipulated the right of competent public auhorities to submit opinions.  </t>
  </si>
  <si>
    <t>If there is a specialised equality body, does it have the powers to   Investigate cases of discrimination?</t>
  </si>
  <si>
    <t>The State Committee for Family, Women and Children Affairs  have no such powers to Investigate cases of discrimination</t>
  </si>
  <si>
    <t>Not in a sense of the criminal investigation. However, the Public Defender of Georgia examines the cases of alleged discrimination based on applications or complaints, as well as on his/her own initiative and makes appropriate recommendations (Article 6.2.b of the Law on Elimination of All Forms of Discrimination)</t>
  </si>
  <si>
    <t>Article 12(1)(j) of the Law 121/2012</t>
  </si>
  <si>
    <t>If there is a specialised equality body, does it have the powers to Conduct research and collect statistical information on discrimination?</t>
  </si>
  <si>
    <t>State Committee has powers to Conduct research and collect statistical information on discrimination.</t>
  </si>
  <si>
    <t>The Public Defenders is authorized to record and analyze statistical data on discrimination cases (Article 6.2.h of the Law on Elimination of All Forms of Discrimination)</t>
  </si>
  <si>
    <t>Article 12(1)(e) of the Law 121/2012 stipulates that the Equality Council collects information about the dimensions, situation and discrimination trends and produces corresponding research and reports.</t>
  </si>
  <si>
    <t>If there is a specialised equality body, does it have the powers to  have a legislative initiative?</t>
  </si>
  <si>
    <t>The State Committee for Family, Women and Children Affairs  have no powers to have a legislative initiative.</t>
  </si>
  <si>
    <t>The Public Defender does not have a right to submit legislative initiative but only legislative proposal (Article 6.2.d. Law on the Elimination of All Forms of Discrimination).</t>
  </si>
  <si>
    <t>Are there positive (affirmative) action measures in place to prevent or compensate for previously and currently existing disadvantages?</t>
  </si>
  <si>
    <t>In Law</t>
  </si>
  <si>
    <t>! NOT sure if I understood the question right ! 
The victim of discrimination has a right to apply to the Public Defender and/or common courts to prevent discrimination and/or get compensation for discrimination (Law on the Elimination of All Forms of Discrimination). This right does not explicitly implies the right to compensate for previously existing disadvantages. At least there have not been any practice so far. The Law on Persons with Disabilities provides for affirmative actions to prevent existing disadvantages for Persons with Disabilities. The Law on Gender Equality provides for general provisions to prevent disadvantages stemming from gender specificities, however, the law is very general. The Labour Code provides affirmative actions to create favourable conditions for pregnant women and minors.</t>
  </si>
  <si>
    <t xml:space="preserve">Affirmative/positive measure are defined  in Article 2 of Law 121/2012. The Equality Council issues recommendations to prevent future nd prescriptions focused on provision of redress. The Equal Council has an extensive practice of recommending affirmative measures.   </t>
  </si>
  <si>
    <t xml:space="preserve">1.7.2.8 Independence of specialized equality bodies </t>
  </si>
  <si>
    <t>Does the specialised equality body enjoy political independence?</t>
  </si>
  <si>
    <t xml:space="preserve">Specialised equality body is not politically independence. </t>
  </si>
  <si>
    <t xml:space="preserve">While there is no specialized body, the Law on Elimination of All forms of Discrimination vests the power to oversight fulfilment of the law in the Public Defender of Georgia, who until recently has been enjoying political independence. </t>
  </si>
  <si>
    <t xml:space="preserve">The Law 121 provides the independence principle, but not the autonomy principle. Namely, it is stipulated in the Law that the Council is an equality body, characterised by autonomy, which has organisational and functional detachment from other branches of state power: legislative, executive and judicial. The autonomy of the Council rests, in the first place, on the fact that it is established and organised by Law. One of major expressions of autonomy is the possibility of the Council to regulate its work in a more specific way. In that sense, there are no clear reasons due to which the Article 11, para.14, of the Law 121, provides that „The Regulation on procedure of the Council is approved by the Parliament“. Apart from interfering in the autonomy principle, such a legal solution is not considered rational, because it implies conducting a complicating legal procedure for adoption of any amendments or additions to the Regulation on the procedure of the Council. </t>
  </si>
  <si>
    <t>Does the specialised equality body enjoy Financial independence?</t>
  </si>
  <si>
    <t xml:space="preserve">Specialised equality body has separate line in state budget. </t>
  </si>
  <si>
    <t xml:space="preserve">While there is no specialized body, the Law on Elimination of All forms of Discrimination vests the power to oversight fulfilment of the law in the Public Defender of Georgia. The Office of the Public Defender, funded from the state budget and by donor organizations, enjoys financial independence. According to Article 25.3 of the Law on Public Defender, the amount of labour remuneration provided in the relevant article of the State Budget of Georgia for the Public Defender’s Office of Georgia may be reduced compared to the corresponding amount of the previous year only by prior consent of the Public Defender of Georgia.  </t>
  </si>
  <si>
    <t>The operational budget of the Council is approved by the Ministry of Finance, within the available resources. Effective financial independence would imply a separate budget line Law on State Budget, approved by the Parliament.</t>
  </si>
  <si>
    <t>Have court decisions been issued for cases of discrimination, including hate crimes and hate speech?</t>
  </si>
  <si>
    <t xml:space="preserve">There were court cases and decisions on hate crimes, for example spread of national hatred in 2021 and 2022, /http://www.datalex.am/?app=AppCaseSearch&amp;case_id=16325548649325362&amp;fbclid=IwAR3oCySUH9KHYk8r98m0zLUJtsJ3liJ79GxXv8FIds_Aa1UUyK2WDplVFFI/. 
Since july 2022 there is new criminal code in force in Armenia which brings new regulations in this regard, however at this moment there are no cases under the new Code.
</t>
  </si>
  <si>
    <t>Did not recorded such as cases  in the list of court decisions</t>
  </si>
  <si>
    <t xml:space="preserve">In at least one case, the judge in her judgement relied on Article 53* of the Criminal Code, that deems racial, religious, national, ethnic, homophobic or transphobic intolerance as aggravated circumstance (the case was related to violent crackdown on journalists on July 5, 2021 in relation to "Dignity Pride").  </t>
  </si>
  <si>
    <t xml:space="preserve">Comprehensive legal amendments were approved by the Parliament in 2022. So far, there are no court decisions on cases of hate crimes. There are multiple court cases issued on discrimination.   </t>
  </si>
  <si>
    <t>Are barrier-free environment and other elements of the infrastructure of accessibility for people with disabilities ensured?</t>
  </si>
  <si>
    <t xml:space="preserve">Though many measures have been taken in the recent years this is still problematic question for Armenia. There is still need for better infrastructure of accessibility for people with disabilities both in Yerevan and in the regions as well both in private and public sector. </t>
  </si>
  <si>
    <t>Barrier-free environment and other elements of the infrastructure of accessibility for people with disabilities ensured mainly in Baku, not in regions.</t>
  </si>
  <si>
    <t>According to the Public Defender's 2022 Special Report on
Combating and Preventing Discrimination and the Situation
of Equality, "Although the Technical Regulation - National Accessibility Standards came into force on March 1,
2021, the national accessibility plan has not been developed so far. In the reporting period, accessibility problems were again revealed in the field of realization of social
and cultural rights. In addition to the above, the Public Defender also identified a problem with accessible physical environment during cultural events. Accessibility of physical environment is also problematic in terms of arranging newly rehabilitated roads in accordance with the universal design principle." (PDO report, p.8-9, accessible at: https://ombudsman.ge/res/docs/2023041011140537314.pdf)</t>
  </si>
  <si>
    <t xml:space="preserve">New infrastructure, such as road signs and side walks are accessible. However, older infrastructure is not accessible.   </t>
  </si>
  <si>
    <t>In practice, are there certain social groups, population strata or territorial communities that are deprived of access to justice and antidiscrimination tools or mechanisms for protecting rights (including due to the lack of control over the territory of state power)?</t>
  </si>
  <si>
    <t xml:space="preserve">There are no such groups in Armenia. </t>
  </si>
  <si>
    <t xml:space="preserve">There is no certain social groups, population strata or territorial communities that are deprived of access to justice and antidiscrimination tools  or mechanisms for protecting rights in Laws. But in practice there is discrimination. </t>
  </si>
  <si>
    <t>There are no antidiscrimination tools in general in Belarus</t>
  </si>
  <si>
    <t xml:space="preserve">Population of occupied Abkhazia and South Ossetia </t>
  </si>
  <si>
    <t xml:space="preserve">The inhabotants of the breakaway Transnisnistrian are in fact unable to benefit from the mechanisms and remedies provided by the law. The territory is not controlled by the Constitutional authorities of the Republic of Moldova.   </t>
  </si>
  <si>
    <t>Only Roma in some settlements</t>
  </si>
  <si>
    <t>1.7.2.9 Legal and operational support and working scope of equality bodies</t>
  </si>
  <si>
    <t>The mandate of the institution(s) designated as an equality body is determined by a constitutional provision/ legislation/ none of the two.  Please explain and give the titles of the regulations.</t>
  </si>
  <si>
    <t>An equality body is not determined by a constitutional provision/ legislation/ none of the two.</t>
  </si>
  <si>
    <t>There is no equality body</t>
  </si>
  <si>
    <t xml:space="preserve">The mandate of the Public Defender who oversights elimination of discrimination and ensures equality is determined by the Constitution of Georgia (Article 35). In its turn, the Law on Elimination of All Forms of Discrimination designates Public Defender as responsible institution to oversight elimination of discrimination and ensure equality in the country (Article 6).  </t>
  </si>
  <si>
    <t xml:space="preserve">The Equality Council is established on the basis of an organic law. There is no corresponding Constitutional provision.  </t>
  </si>
  <si>
    <t xml:space="preserve">The Constitution does not define these issues. The mandate of the institution determinated by Law On the Principles of Prevention and Counteraction of Discrimination in Ukraine. </t>
  </si>
  <si>
    <t>Does the mandate of the country's equality body(ies) cover all grounds for discrimination (listed under point 1.7.2 of this Index)? / Please provide an explanation and references.</t>
  </si>
  <si>
    <t xml:space="preserve">Mandate of the The State Committee for Family, Women and Children Affairs  covers only gender equalities. </t>
  </si>
  <si>
    <t xml:space="preserve">The mandate of the Public Defender explicitly covers all grounds of discrimination except for criminal record and membership of the political party/labour union. In addition, the Law on Elimination of All Forms of Discrimination covers open ended clause of protected grounds and extends to every section of life regulated under law (Article 1 and 2 of the Law on Elimination of All Forms of Discrimination). </t>
  </si>
  <si>
    <t>The mandate of the Council covers all the grounds listed under 1.7.2. The law includes an open list of grounds. In its case law, the Equality Council extended the list of prohibited grounds, covering residence, professional status, HIV status, gender identity, sexual orientation, and other grounds. The decisions of the Equality Council are accessible online at http://egalitate.md/en/decisions-opinions/</t>
  </si>
  <si>
    <t>The functions, competencies and mandate of the equality body(ies) are protected in the Constitution?
Please provide an explanation and references.</t>
  </si>
  <si>
    <t xml:space="preserve">Functions, competencies and mandate of the State Committee for Family, Women and Children Affairs are not protected in the Constitution. </t>
  </si>
  <si>
    <t xml:space="preserve">According to the Constitution (Article 35.4) the competences of the Public Defender are determined by the Organic Law [on Public Defender of Georgia].  </t>
  </si>
  <si>
    <t xml:space="preserve">The Council was established by organic law 121/2012. There is no corresponding Constitutional provision. </t>
  </si>
  <si>
    <t>The functions, competencies and mandate of the equality body(ies) are protected in the national legislation?
Please provide an explanation and references.</t>
  </si>
  <si>
    <t xml:space="preserve">  The functions, competencies and mandate of the State Committee are not protected in the national legislation. </t>
  </si>
  <si>
    <t xml:space="preserve">Two pieces of legislation define the functions, competencies and mandate of the Equality Mechanism under the Public Defender - the Law on Public Defender of Georgia and the law on Elimination of All Forms of Discrimination.  </t>
  </si>
  <si>
    <t xml:space="preserve">The Council was created through the organic law 121/2012 on Ensuring Equality, available online at https://www.legis.md/cautare/getResults?doc_id=135522&amp;lang=ro# </t>
  </si>
  <si>
    <t>Art 10 of the Law On the Principles of Prevention and Counteraction of Discrimination in Ukraine and Law on ombudsman.</t>
  </si>
  <si>
    <t>The functions, competencies and mandate of the equality body(ies) are protected in any other way (except from the Constitution and the national legislation)? 
Please provide an explanation and references.</t>
  </si>
  <si>
    <t>The State Committee for Family, Women and Children Affairs was established by the Decree of the President of the Republic of Azerbaijan on February 6, 2006.</t>
  </si>
  <si>
    <t xml:space="preserve">Association Agreement between Georgia and the European Union that obliges Georgia to implement Council Directive 2000/43/EC of 29 June 2000 implementing the principle of equal treatment between persons irrespective of racial or ethnic origin (Source: AA, accessible at https://eur-lex.europa.eu/legal-content/en/TXT/PDF/?uri=CELEX:22014A0830(02)). In its turn, Council Directive, Article 13, obliges the State Parties to designate a body or bodies for the promotion of equal treatment of all persons without discrimination and defines their competences (accessible at https://eur-lex.europa.eu/legal-content/EN/TXT/HTML/?uri=CELEX:32000L0043) </t>
  </si>
  <si>
    <t xml:space="preserve">In June 2022 the Republic of Moldova obtained the status of EU candidate. One the conditions to advance the accession includes strengthening the Ombudsman institution and the Equality Body. To this end, a comprehensive Action Plan was developed and approved by the Government - https://mfa.gov.md/sites/default/files/pa_-_en.pdf. In addition, the Council is a member of the European Network of Equality Bodies - EQUINET.  </t>
  </si>
  <si>
    <t>Do(es) the equality body(ies) receive sufficient human, technical and financial resources to carry out its powers effectively?  
Please provide an explanation and references.</t>
  </si>
  <si>
    <t xml:space="preserve">The State Committee for Family, Women and Children Affairs have departments on Family Issues,  Women Issues and Gender Equality, Children Issues, Foreign Relations and Protocol Services, Legal Department,  Sector on Prevention of Domestic Violence and Human Resources and Clerical,  Information and Analytical Researches,  Finance and Economy. </t>
  </si>
  <si>
    <t>Number of staff members working on equality is 5. The number has not increased since the creation of the Equality Department. The number of cases (153) handled by the Equality Department in 2022 has slightly decreased as  compared to 2021, when the Department handled 161 cases. As compared to the overall budget of the Public Defender's Office (3,198,280 Euro), the budget of the Equality Department is very small (58,580 Euro) and has been decreased as compared to 2022 (65,058 Euro).
(Source: Equinet, European Network of Equality Bodies, accessible at https://equineteurope.org/eb/cp-slug-198/#institution)</t>
  </si>
  <si>
    <t xml:space="preserve">The recent amendments to the Law 298 that regulates the activity of the Equality Council led to a significant increase of the number of personnel in the Apparatus from 20 to 33.  However, the low level of remuneration prompts frequent fluctuation of personnel.      </t>
  </si>
  <si>
    <t>Is there a levelling of authority across all parts of the mandate to ensure a coherent and integrated focus on each part? Please provide an explanation and references.</t>
  </si>
  <si>
    <t>It depends on political content</t>
  </si>
  <si>
    <t xml:space="preserve">Mostly yes. According to the PDO Equality Body's 2022 Special Report on Combating and Preventing Discrimination
and the Situation of Equality,  "in the reporting period, the Public Defender considered 153 cases of alleged discrimination, most of which - 20% were related to alleged discrimination based on dissenting opinion. 13-13% of
the applicants pointed to discrimination based on sex/gender and disability. 11% argued about discrimination on the grounds of sexual orientation and gender identity, while 10% argued about discrimination on the ground of ethnic origin. Protected ground of nationality/citizenship was found
in 7%, and political opinion in 4% of the applications. Alleged discrimination based on religion and trade union membership was found in 2-2% of the cases. Disputes about discriminatory treatment on other grounds were relevant in this reporting period as well and accounted for 18% of the applications." (Source: 2022 Special Report on Combating and Preventing
Discrimination and the Situation of Equality, p. 3, accessible at https://www.ombudsman.ge/res/docs/2023041011140537314.pdf) </t>
  </si>
  <si>
    <t>The Equality Council has a sound structure that covers all areas of its mandate.  
Source: http://egalitate.md/en/council-presentation/structura/</t>
  </si>
  <si>
    <t xml:space="preserve">There  is no a levelling of authority across all parts of the mandate to ensure a coherent and integrated focus on each part. </t>
  </si>
  <si>
    <t xml:space="preserve">"In the reporting period, the Public Defender considered 153 cases of alleged discrimination, most of which - 20% were related to alleged discrimination based on dissenting opinion. 13-13% of the applicants pointed to discrimination based on sex/gender and disability. 11% argued about discrimination on the grounds of sexual orientation and gender identity, while 10% argued about discrimination on the ground of ethnic origin. Protected ground of nationality/citizenship was found
in 7%, and political opinion in 4% of the applications. Alleged discrimination based on religion and trade union membership was found in 2-2% of the cases. Disputes about discriminatory treatment on other grounds were relevant in this reporting period as well and accounted for 18% of the applications." (source: Public Defender of Georgia, 2022 Special Report on "Combating and Preventing Discrimination and the Situation of Equality", p. 3, accessible at https://www.ombudsman.ge/res/docs/2023041011140537314.pdf) </t>
  </si>
  <si>
    <t xml:space="preserve">The apparatus of the Moldovan Equality Council consists of four sub-divisions responsible for various parts of the mandate: (i) Policy Department; (ii) Protection against Discrimination; (iii) Promotion of Equal Opportunities; (iv) Monitoring Department. The latter structure was set up recently, pursuant to the amendments to the Law 298/2012 and increase in the number of personnel with 13 units.      </t>
  </si>
  <si>
    <t>1.7.2.10 Gender gap in government</t>
  </si>
  <si>
    <t>Please indicate the number and percentage of women elected as MPs in the Lower House of your country’s national Parliament compared to the total number of MPs (based on the latest available IPU data for your country: https://data.ipu.org/women-ranking?mon</t>
  </si>
  <si>
    <t>The total number of the current deputies at Armenian Naional Assembly is 107. From which women are 38, men are 69.
Women presentation is 35,51%.
http://www.parliament.am/deputies.php?lang=arm</t>
  </si>
  <si>
    <t>In the 6th convocation, 22 women have obtained mandates in the Milli Majlis, which is 17.6 percent of the total number of members.</t>
  </si>
  <si>
    <t xml:space="preserve">44 women that constitute 40.0 %	</t>
  </si>
  <si>
    <r>
      <t>Georgian Parliament is unicameral. 
According to IPU data, the total number of women MPs is 26 out of 141 Parliamentarians, that equals to 18.4 %. 
However, the data is not updated - the composition of the Parliament of Georgia today is changed - the total number of MPs is 139, out of which there are 27 women MPs (</t>
    </r>
    <r>
      <rPr>
        <b/>
        <sz val="12"/>
        <color theme="1"/>
        <rFont val="Calibri"/>
        <family val="2"/>
      </rPr>
      <t>19.4 %)</t>
    </r>
    <r>
      <rPr>
        <sz val="12"/>
        <color theme="1"/>
        <rFont val="Calibri"/>
        <family val="2"/>
      </rPr>
      <t xml:space="preserve"> source: website of the Parliament of Georgia https://parliament.ge/parliament-members</t>
    </r>
  </si>
  <si>
    <t>The Parliament is a unicameral structure consisting of 101 MPs, elected every 4 years. According to the latest data, 39 MPs are women, that is approximately 38.6%.</t>
  </si>
  <si>
    <t>85 from 416 (20,4%) of the MP are women.</t>
  </si>
  <si>
    <t>Please indicate the number the number and percentage of women elected as MPs in the Upper House of your country’s national Parliament compared to the total number of MPs (based on the latest available IPU data for your country: https://data.ipu.org/women-</t>
  </si>
  <si>
    <t>Armenia is a Parliamentary country where there is Parliament/National Assembly without any divisions into Houses.</t>
  </si>
  <si>
    <t xml:space="preserve">Azerbaijani parliament has only one level house. </t>
  </si>
  <si>
    <t>15	women that constitute 25.0 %</t>
  </si>
  <si>
    <t xml:space="preserve">Georgian Parliament does not have Upper House. </t>
  </si>
  <si>
    <t xml:space="preserve">The Moldovan Parliament consists of 101 MPs. According to the latest available data, the share of women in parliament in 2022 was 38.6%.  </t>
  </si>
  <si>
    <t>Please indicate the number of women in ministerial positions and the percentage  of women out of the total number of ministers?</t>
  </si>
  <si>
    <t>The total number of ministries is 13 from which only 2 have women ministers which makes only 15,38% representation. https://www.gov.am/en/structure/</t>
  </si>
  <si>
    <t>There are no women among the ministers.</t>
  </si>
  <si>
    <t>the number of women is zero on a ministerial positions</t>
  </si>
  <si>
    <t>2 Women Ministers out of 13 Ministers (that is 15.38%)</t>
  </si>
  <si>
    <t xml:space="preserve">The Cabinet of Ministers of the Republic of Moldova consists of 17 members, including 7 women. Accordingly, women hold around 40% of the total number of ministerial positions. See https://gov.md/en/profiles/team    </t>
  </si>
  <si>
    <t>5 from 22 are women - 22,7 %</t>
  </si>
  <si>
    <t xml:space="preserve">1.8 Fight against corruption </t>
  </si>
  <si>
    <t xml:space="preserve">The stagnation trends in the anti-corruption policy implementation in Armenia that started already in 2020 continued in 2021 and then in 2022 these trends turned into, so far, mild downturn in 2022. This retreat was reflected by the drop in Armenia’s CPI score (by three points in 2022 compared to 2021). Though this drop was not statistically significant, however, this is a worrying sign, especially when compared with its impressive improvement in 2018-2019, just after the Velvet Revolution. In the opinion of most international and local anti-corruption experts, major factors that contributed to this downturn were increased volumes of undocumented payments or bribes that firms made connected with their import/export operations, tax payments, awarding public contracts and licenses and others, as well as diversion of public funds to companies, individuals, or groups due to corruption. Certain impact on this downturn had also negative trends in maintaining checks and balances between the branches of government, ensuring integrity in law enforcement, securing judicial independence, and protecting civic space. The results of the only nationwide poll on the perceptions of corruption among population in Armenia, conducted in October-November 2021, were consistent with this downturn, especially when they are compared to the results of a similar poll conducted at the end of 2019.
These negative trends occurred despite the fact, that during 2021-2022 the institutional architecture of anti-corruption policy was finalized. The established during that period Anti-corruption Committee, which is the only specialized anti-corruption law-enforcement body in Armenia, and system of specialized anti-corruption courts completed the Armenian anti-corruption institutional system defined by the Anti-corruption Strategy and its 2019-2022 Action Plan. There could be several possible reasons for this seemingly paradoxical situation, when, in the presence of an elaborated anti-corruption institutional system with clearly defined and delineated by law powers, duties and functions of all its components, the perceptions of corruption worsened. First, it is the lack of capacity of these bodies because of the lack of available human, financial and material resources. Second reason could be the lack of expertise, as these bodies are new for Armenia. Third, very important reason could be insufficient level of political will, when the high-level public officials, though perceiving the detrimental effects of corruption for the country, are reluctant to curb it, as it gives them excellent opportunities for personal enrichment, and their status creates illusion of impunity. Finally, an important possible reason could be selective approach in applying sanctions against current and former corrupt officials based on their political affiliation. As a result, one can still see almost no cases, when officials were sanctioned for the violation of conflict-of-interest regulations, very few cases of whistle-blowing, few cases of prosecution of high-level officials, large share of single sourcing (which has the highest level of corruption risks among procurement procedures), collusion in tenders, when there are awarded to companies allegedly connected with certain high-level officials, etc.
This situation is regularly disclosed through the audits of the Audit Chamber, supreme audit institution of Armenia. At the same time, internal audit remains as “grey” area with no publicly accessible sufficient information about its performance, which also has negative impact on the perception of corruption among ordinary citizens, businesses and experts.
</t>
  </si>
  <si>
    <t>It is hard to answer the question about "what at stake in this area", but I will try to point out the main trends in this sphere during the last years:
1. Failure to realize the relevant requirements of the anti-corruption law. Firstly, this refers to the declarations of civil servants. Even member of parliament, being more public people, do not strive to provide the public with data about their income. As we noted, since 2005, the instruction to create an appropriate form for the publication of declarations has not yet been fulfilled.
2. Reducing the transparency. In the last 5 years, we have seen a particularly intense reduction in transparency in the field of budget management. The Ministry of Finance, formally fulfilling the requirements of international structures, publishes monthly reports on budget expenditures and revenues. If we are analyzing these data, we see that a huge part of the budget expenditures (state investments, the restoration of liberated lands, economic reforms, and agriculture) remain hidden from the public. Moreover, every year the number of such sections is growing. If earlier most of the presidential orders on the distribution of the presidential reserve fund were published, now even 20% of such orders can hardly be found in the public domain. Moreover, in recent years, the government has hidden from the public information about the internal structure of state organizations, the salaries of civil servants, and much more. In other words, transparency decreases from year to year. Despite all sorts of official reports about the growth of transparency, "instructions" of the president on accountability, the reality is completely different.
3) Reduced transparency also leads to a minimum level of participation of public organizations in the budget process and its monitoring. As a result, civil society is unable to correctly assess the current state. This can only be done on the basis of assumptions. Most of the data is classified or hidden from the public.
One of the main principles of the fight against corruption should be to reduce opportunities for corruption. In other words, the creation of conditions in which corruption would be minimal. As we can see, all the above measures, on the contrary, create conditions for corruption. Within these conditions the government itself becomes the only structure that can somehow monitor the process. This naturally leads to an increase in corruption rather than to its reduction.</t>
  </si>
  <si>
    <t xml:space="preserve">Belarus has anti-corruption legislation consisting of certain provisions of the Criminal Code and Administrative Code, the Law on Public Service and the Law on Combating Corruption adopted in 2015 and amended by Belarusian Parliament in December 2021. The amendments aimed at improving prevention and streamline the interaction of government agencies in fighting corruption. Also in December 2021, the first Anti-corruption strategy and Plan for the fight against corruption and criminality for the period of 2023-2025 were adopted.
In February 2023, during the parliamentary hearing of two Chambers, General Prosecutor M Andrey Shved declared that the number of corruption cases did not raise in 2022 in comparison to 2021: 819 persons were prosecuted, including 21 state officials1. This information is in contradiction with information given in December 2022 by M Igor Greybo, head of Anti-corruption and Organized Crime Department of the General Prosecutor office, about 35% raise in number of corruption cases uncovered, which was reportedly due to the improved effectiveness of anti-corruption work2.
In 2022, several heads of major Belarusian enterprises have been investigated in corruption cases, such as: M Andrey Bunakov, general director of tire makers company “Belshina”; M Roman Bliznev, general director of manufacture of glass fiber “Polotsk Steklovolokno”; M Pavel Pinigin, director, and M Vyacheslav Ivanchukov, vice-director, of “558 Aircraft Repair Plant”; M Vasily Markevich, general director of Baranovichi’ poultry farm and member of Council of Republic, high chamber of the Belarusian Parliament. Several high ranked state officials were detained in corruption cases: M Dmitry Mikulenok, first deputy head of Minsk city Executive Committee; M Vitaly Drozhzha, Head of the Ministry of Forestry; and M Dmitry Dalinnik, head of department of financial investigations of the Belarusian Investigation Committee.
Despite the sufficient legal framework for the fight against corruption, heavily dependent judiciary, absence of freedom of press and extinction of independent civil society watchdogs in Belarus make the anti-corruption work an arbitrary tool in the hands of executive power.  The Main Directorate for Combating Organized Crime and Corruption of the Ministry of Interior is one of the most active tool of political persecution and its members are allegedly involved in physical assaults, ill-treatment and torture, and kidnapping of political and civil society activists3. The corruption and political interference with judicial decisions are widespread. The authorities selectively enforce regulations and criminal laws into private businesses in retaliation for alleged support of political opponents; anti-corruption cases are often politically motivated. The independent investigations into corruption of high-ranking Belarusian officials close to Belarusian President are never taken into consideration and its authors defamed and persecuted.
The president Lukashenka has been named Person of the 2021 Year by the Organized Crime and Corruption Reporting Project (OCCRP) in recognition of all he has done to advance organized criminal activity and corruption in Belarus.
</t>
  </si>
  <si>
    <t xml:space="preserve">The Georgian government all but removed the fight against corruption from its agenda until 2022. Georgia became the only country to refuse the Anti-Corruption assessment by OECD and has missed the two-year action-plan cycle of the Open Government Partnership (OGP). However, the government had to move when in June 2022 the European Commission issued its 12 recommendations to Georgia when giving the country a European perspective, rather than membership candidate status. The Commission stated that the status would be contingent on the progress on these recommendations, one of which directly calls for a strong and independent Anti-Corruption Agency with all key anti-corruption functions. The Commission specifically stressed the need to rigorously address high-level corruption. So, in November 2022 the parliament amended the Law on Conflicts of Interests and Corruption in Civil Service, renaming it the Law on Fighting Corruption, and creating a new Anti-Corruption Bureau. The new Bureau will start functioning in September 2023. But crucially, it was not given investigative functions, and there are no secure guarantees of the independence of the new Bureau's head - including in the procedures of appointment, dismissal, and immunity while in office. The changes creating the Anti-Corruption Bureau did not engage civil society in a meaningful way and did not take into consideration the September 2020 package of draft amendments initiated by several opposition MPs, developed in close cooperation with TI Georgia. That initiative was not supported by the ruling party. There is no specialized independent anti-corruption investigation body in Georgia. The three institutions that have significant authority in this area are not independent of the ruling party's influence.
Petty bribery is not widespread and there are routine cases that are prosecuted by law enforcement authorities. However, there have been no high-level prosecutions and punishments, despite the overwhelming evidence of elite corruption. The asset declaration system, while ensuring the public’s access to the submitted declarations, does not effectively check the accuracy of the declarations and does not account for the beneficial ownership of assets. 
Similarly, while the Georgian public procurement system is widely lauded for transparency, it is still ridden with loopholes and abuses, making it easy to award contracts without competition, citing unreasonable justifications of urgent necessity. These contracts are then often awarded to companies with clear links with the ruling party officials. 
The Georgian government has not been moving to address these issues, despite significant outstanding recommendations both from domestic watchdog organizations, and international anti-corruption bodies. 
</t>
  </si>
  <si>
    <t>There are several functional anti-corruption institutions in Moldova: the National Anti-corruption Centre, the National Integrity Authority and the Anti-corruption Prosecutor;s Office</t>
  </si>
  <si>
    <t>The fight against corruption in Ukraine continues despite the full-scale Russian aggression against Ukraine. The war of aggression initiated by Russia has a tremendous influence on all areas, and anti-corruption policy is not an exception. Ukraine became a candidate for the EU membership and this decision gave a new impetus and incentive for anti-corruption reforms.
Specialized anti-corruption bodies continue their work, despite new challenges caused by the war. The new leadership of NABU and SAPO was selected and appointed despite the challenges in the process. The agencies demonstrate progress in prosecution for high-level corruption as well as in adjudication of such cases. Competent agencies are mostly perceived as independent from external influence. While the number of final convictions for high-level corruption has been gradually increasing since the establishment of the specialized court in 2019, there’s still a backlog of cases; besides that, the key high-profile cases have not been adjudicated so far. 
Despite the fact that Ukraine has an advanced asset and interest disclosure system, it’s not mandatory for the period of martial law. Verification of available declarations is prohibited now and alternative measures are very limited. This increases the risks of corruption in the public sector.
Ukraine approved long-awaited ambitious policy documents, the national anti-corruption strategy, and an action plan. CSOs were engaged in consultations on both documents. The monitoring mechanism is yet to be established. Ukraine also demonstrated good progress in the implementation of GRECO recommendations even despite the war.
Petty corruption remains quite widespread, but Ukraine is focused on reducing its level through the implementation of systemic measures envisaged in the new policy documents.
The role of audit institutions was increased with the need to ensure the effective use of recovery funds as well as the integrity of the process. Both national audit institutions are functional, and the system of internal financial control and internal audits is in place too. At the same time, the method of appointment of staff to both institutions, as well as the protection of the leadership from unjustified removal, get worse during the war. The state of implementation of recommendations provided by the audit institutions as well as communication between the audit institutions and the Parliament have the potential for improvements.
The reform of public procurements started in Ukraine in previous years delivered tangible results. There is an advanced electronic system of public procurements, but for the period of martial law, there are broad exceptions for its use. While the system per se provides for a high level of transparency, in the state of war it’s being temporarily limited.</t>
  </si>
  <si>
    <t xml:space="preserve">1.8.1 Corruption incidence and the capacity to criminalize and prosecute corruption </t>
  </si>
  <si>
    <t>Is there a specialised and functional anti-corruption institution/ body with the aim of preventing and combatting corruption?</t>
  </si>
  <si>
    <t>By its last Anti-Corruption Strategy and Its 2019-2022 Action Plan Armenia adopted the model of separated specialized anti-corruption institutions, which means that the major conceptual components of the anti-corruption policy, namely, prevention, detection and enforcement, and, public awareness-raising and education shall be implemented each by separate specialized anti-corruption institutions. Following this approach the Corruption Prevention Commission (CPC) and Anti-Corruption Committee (ACC) were established. The first one (CPC) is the specialized corruption prevention body, whose powers and activities are aimed at corruption prevention, and public awareness-raising and education. It was established in November 20, 2019 based on the Law on CPC, adopted by the Armenian Parliament, National Assembly (NA) on June 9, 2017. ACC, whose powers and activities are aimed at corruption detection and law-enforcement, was established on October 23, 2021 based on the Law on Anti-Corruption Committee adopted by NA on March 24, 2021. Both institutions are endowed by law with sufficient functional capacities.</t>
  </si>
  <si>
    <t>There are two main structures in Azerbaijan involved in the fight against and preventing the corruption:
1) Anti-Corruption General Directorate with Prosecutor General. The main duties:
- examines and investigates the information received on corruption offenses;
- initiates a criminal case and conducts preliminary investigation of corruption crimes;
- carries out search operations with the aim of preventing, detecting and disclosing corruption crimes.
2) Commission of the Republic of Azerbaijan on Combating Corruption. The main responsibilities:
• participate in the formation of the state anti-corruption policy, coordinate the activities of state bodies and other structures in this area;
• analyze the state and effectiveness of the fight against corruption;
• oversee the implementation of the State Anti-Corruption Programs.
In practice, the State Security Service often carry out anti-corruption operations.</t>
  </si>
  <si>
    <t>It is difficult to call the State Control Committee functional institution because of lack of transparency of its actions and multiples cases of its use by the executive as an instrument of political repression against opponents</t>
  </si>
  <si>
    <t>In the reporting period, there was no specialized and functional anti-corruption body. Civil Service Bureau, the State Audit Office, and the State Security Service shared various responsibilities, as before. However, in November 2022 Georgia did create a new Anti-Corruption Bureau, in line with one of the EU's 12 recommendations for Georgia in order to get the candidate status. The new Bureau will start functioning in September 2023. But it was not given investigative functions, and there are no secure guarantees of the independence of the new Bureau's head.</t>
  </si>
  <si>
    <t xml:space="preserve">There are three functional anti-corruption bodies: the National Anti-corruption Centre, the National Integrity Authority and the Anti-corruption prosecutor office.  The legal framework is in  the process of  modification so that the Anti-corruption prosecutor will be dealing only with the cases of high level corruption. https://www.jurnal.md/ro/news/ed1f42fc79bfc812/procuratura-anticoruptie-va-investiga-cauzele-de-coruptie-de-nivel-inalt-cna-cazurile-de-coruptie-sistemica.html Also the President of Moldova has proposed to create an anti-corruption court of law. The proposal is currently being debated. </t>
  </si>
  <si>
    <t>There are the following specialized anti-corruption agencies established and functioning in practice:
(1) the National Agency for Corruption Prevention ("NACP") - the body in charge of policy development and implementation, corruption prevention function covering asset declarations, conflict of interest, political parties' financing, protection of whistleblowers, corruption risk assessments and anti-corruption programs of public agencies, corruption proofing of draft laws and draft by-laws, awareness raising, civil society engagement;
(2) the National Anti-corruption Bureau of Ukraine ("NABU") - a pre-trial investigation body in criminal proceedings, it has a jurisdiction over high-level corruption; also, NABU is tasked with the collection of evidence on unexplained wealth for filing civil forfeiture lawsuits;
(3) Specialized Anti-corruption Prosecutor's Office ("SAPO") - specialized prosecutorial office inside the Office of Prosecutor General; SAPO is in charge of procedural guidance, prosecution, and public accusation in NABU-investigated criminal proceedings; also, SAPO is tasked with filing civil forfeiture lawsuits on the unexplained wealth of public officials;
(4) High Anti-corruption Court ("HACC") - specialized court in the judiciary of Ukraine, having jurisdiction over criminal proceedings on high-level corruption, and civil lawsuits on the unexplained wealth of public officials.</t>
  </si>
  <si>
    <t>Is petty corruption widespread in your country? You may base your answer on the results of nationwide opinion polls.</t>
  </si>
  <si>
    <t xml:space="preserve">The only  nationwide poll on the perceptions of corruption among population in Armenia was conducted in October-November 2021 (see the publication at https://www.crrc.am/research/armenia-integrity-project-public-perception-of-corruption/). Unfortunately, the questionnaire of the survey did not contain questions, which would allow to measure the incidence of petty corruption in Armenia.
</t>
  </si>
  <si>
    <t>In this scope the main problem is the definition of petty corruption. According to the "On Combating Corruption" law, any official in Azerbaijan cannot receive one or more gifts for a total amount of more than 55 manats from an individual or legal entity during the year. In other words, all gifts above 55 manats are already considered corruption. At the same time, it is indicated that the performance or non-execution of one's official powers for mercenary purposes (regardless of the amount) is corruption. 
On the other hand, during the last 10 years there has been one trend - a reduction the petty corruption. It was achieved through the transition to electronic services and the creation of structures such as ASAN, DOST, etc. (more details can be found in the report: "Corruption in Azerbaijan: the last 5 years": https://openazerbaijan.org/site/assets/files/1412/corruption_in_azerbaijan_past_5_years.pdf). The quarantine regime has changed this situation. A lot of duties started to depend on the officials who is working on grassroots level. Although the number and volume of various electronic services have increased, rules have appeared (in the form of the need to receive SMS in order to be on the street for 3 hours, the closure of restaurants and cafes, etc.), which, in principle, slightly increased the amount of grassroots corruption.
Unfortunately, we do not have any reports or survey results on corruption, but we can note that some petty corruption still remains (conclusions based on the Anti-Corruption General Directorate with Prosecutor General 2022 report: https://genprosecutor.gov.az/hesabat_2022.pdf):
1. in the field of traffic rules (one time it decreased quite sharply. During the last couple of years it has increased again. The amounts here often vary from 10 to 50 manats);
2. in the field of entrepreneurship - a considerable number of objects operate either without registration or with partial registration on the basis of their relationship with local authorities (housing and communal services, precinct, local executive authorities, etc.).
3. Schools. On this topic, you can constantly find the news that teachers or directors in a particular school collect money.
4. Health care. After the approval of the system of compulsory medical insurance, corruption moved to higher levels.</t>
  </si>
  <si>
    <t xml:space="preserve">Difficult to make an estimation as there are no independent watchdogs, no independent opinion poles. But according to the information given by the General Prosecutor, following the inspections by Prosecutor offices in 2022, 3 000 cases of corruption were initiated agains individuals and officials, 20 state officials were fired and 80 criminal cases were initiated
</t>
  </si>
  <si>
    <t>Petty corruption/bribery is not widespread in Georgia. Public opinion surveys have consistently put bribe-paying at around 1% only and the critical media or watchdog organizations do not have information on this either.</t>
  </si>
  <si>
    <t xml:space="preserve">The national survey say that during a year, in average, a household pays around 4.8 bribes, and a business - 2.5 bribes. The bribes paid by households are usually of small size (https://cna.md/public/files/Raport_SNIA__semestul_I_2022_.pdf pag. 169)
</t>
  </si>
  <si>
    <t>Recent research published by the NACP (https://bit.ly/3KD5I8H) shows that there's still widespread petty corruption, despite the decrease in comparison with 2021. For the purpose of the research, corruption experience means situations of corruption occurred to the respondent or his/her family members. In 2022, the following number of respondents encountered corruption in the following areas:
(1) law enforcement - 32,7%;
(2) connection to utility services - 28,7%;
(3) service centers of the Ministry of Interior - 26,7%;
(4) higher education - 25,7%;
(5) healthcare - 24,8%;
(6) construction and land management - 23,9%;
(7) kindergartens - 15,5%
(8) primary and secondary education - 13%
(9) provision of humanitarian aid - 11,7%
(10) administrative services in public agencies - 9,9%
(11) administrative services in centers of provision of such services - 6,2%.</t>
  </si>
  <si>
    <t>In the last 5 years were there any high-level corruption cases or associated crimes uncovered by investigating journalists or anti-corruption bodies?</t>
  </si>
  <si>
    <t>The mentioned period of 5 years can be conventionally divided into three periods. The first period started with Velvet Revolution in April-May 2018 and lasted until the start of COVID pandemic in March 2020. Immediately after Velvet Revolution and during that first period investigation of high level corruption cases was very active. However, it is worth mentioning that even during that period the overwhelming majority of criminal investigations were related to the high-level officials (in this study it is applied OECD classification of high-level officials) of former two regimes, which ruling the country in 1998-2018. Among these officials were two former presidents Robert Kocharyan, who was the President of Armenia in 1998-2008 and Serzh Sargsyan, who ruled as President in 2008-2018, one of the former speakers of NA, both former Chairs of the Constitutional Court, etc. The main allegations against them were on bribery, embezzlement of public funds, misuse of public office, etc. At the same time, according to the statistical reference on the corruption crimes, prepared annually by the Office of the Prosecutor General, during that period, namely, in 2019, there were criminal cases filed also against some incumbent high-level officials (though, mainly, against those, who were holding their offices before and continued holding them after the revolution). Among them,  two judges of first instance courts, one prosecutor, one of the deputy ministers of health, Head of the Military Police and Head of the State Supervision Service, 
The second period was the period, which started in March 2020 when, due to COVID pandemic, emergency situation in Armenia was introduced (on March 16) and ended in June 2021 with snap parliamentary elections. Armenia during that period not only concentrated its efforts on overcoming the pandemic, which was done by almost all other countries of the world, but also was involved in the Karabakh war (September-November 2020) and coping with negative developments following the defeat in that war political turmoil, which was diffused through the mentioned above elections. During the that period, unlike previous period, there were much less investigations on high level corruption cases, in which current high-level officials were involved, despite the fact that media, mainly oppositional, reported about corruption cases (though these reports hardly can be qualified as journalist investigations), in which current high-level officials were involved. The main "heroes" of those stories were Arsen Torosyan, Minister of Health in 2018-2020 (allocation of large portion of funds from the state budget earmarked for funding medical establishments to his wife's clinic), large volumes of single source procurement (for example, procurement by the Ministry of Territorial Administration and Infrastructure from a company, whose real owner is the then head of the office of the Deputy Minister Tigran Avinyan), involvement of Davit Tonoyan, who was the Minister of Defense in 2018-2020 in the corruption scandals connected with acquisition of outdated weapons for Armenian Army, etc. However, at that time none of these stories became grounds for initiating criminal proceedings against the mentioned and other high-level officials. Among the most notable corruption cases with the involvement of high level officials during that period (according to 2020 and 2021 statistical references on the corruption crimes prepared by the Office of the Prosecutor General) was the case on vote bribing during April 2017 parliamentary elections in which leader of one of the opposition (to current regime) parties (G. Tsarukyan) and leader of that party's faction in NA of 2018-2021 convocation was involved. Corruption charges were brought also against the acting Chair of the Armenian Constitutional Court (H. Tovmasyan), who was chairing the Court before the revolution and many experts and journalists consider that case as politically motivated. Also, during that period criminal cases were filed against two judges (one from the court of the first instance and other - from Bankruptcy Court), Head of the Urban Planning Committee, one of the deputy ministers of the Education, Science, Culture and Sports Ministry, one of the deputy ministers of the Ministry  of Energy and Natural Resources, two governors of province (both started running their offices before the revolution) and others. 
The current period started with filing corruption cases connected with alleged violations committed during June 2021 snap parliamentary elections, the authorities initiated also investigations on the alleged involvement of former regime high level officials, as well as mayors of several
cities, who were from opposition political forces, in vote buying, misuse of administrative resources (in the case of mayors) and other election-related crimes. The specific feature of other corruption filed and investigated during the last period is that those officials against whom corruption charges were brought at this period were mainly those, who were appointed by the current authorities. At the same time, there were only two high level officials - Minister of Emergency Situations and former deputy minister of health during COVID pandemic and was one of the acting deputy mayors of Yerevan, when he was arrested in March 2023.</t>
  </si>
  <si>
    <t xml:space="preserve">There are a lot of high-level corruption cases and associated crimes uncovered by investigative journalists and anti-corruption bodies. Here we can mention some of them. Azerbaijani corruption scandals on the international level:
1. Zamira Hajiyeva (2018)
2. PACE (2018).
3. Otis Elevators (2018).
4. Eldar Mahmudov (2019).
5. 1.2 Million Euros Worth Watch (2019)
6. Azerbaijani Laundromat (2020)
7. German Bundestag (2021)
8. Akkord (2021).
You can find the detail information here: https://bakuresearchinstitute.org/en/azerbaijan-and-international-corruption-scandals/
Local investigative journalists:
1. Azerenerji in Karabakh (https://youtu.be/Qo-1Cpdleok)
2. Smart village in Karabakh (https://youtu.be/skYgw_3muZQ)
3. Agriculture in Karabakh and prezident's family (https://youtu.be/y-siJ_cf3hg)
4. Railway in Karabakh (https://youtu.be/_APqzttkd_Q).
5. The rise of transport tariffs and the head of Baku Transport Agency (https://youtu.be/RcdZAtsXKgI)
High-level corruption crimes, which uncovered by anti-corruption bodies (State Security Service and Anti-Corruption General Directorate with Prosecutor General).
1. Deputy Minister of culture (two times: in 2020 and 2022: https://cutt.ly/k7I9Gt4 and https://cutt.ly/Y7I9LLb);
2. Chairman of Ministry of Foreign Affairs’ tender commission (https://cutt.ly/17I3cN2);
3. The head of executive branch in Agstafa region (https://cutt.ly/Y7I8uaZ), Bilasuvar region (https://www.azernews.az/nation/164715.html), etc.
4. Deputy Head of the Border Service (https://goo.su/QY8aWU);
5. Corruption cases in Nakhcivan in 2022 (one of them: https://oc-media.org/senior-nakhchivan-official-arrested-by-azerbaijans-state-security-service/);
In general, structures, especially the State Security Service of Azerbaijan, have recently become active in the fight against corruption at a high level (the level of deputy ministers, heads of executive power, etc.). This was especially evident in 2020 (when several heads of executive power, two deputy ministers, several heads of departments, etc. were detained). 
</t>
  </si>
  <si>
    <t xml:space="preserve">There are investigations carried out by Belarusian independent journalists or anti-corruption activists, like, for example, those of Rabochy Rukh (Worker's Movements) or by international investigative organisations such as OCCRP. Unfortunately, Belarusian public is largely unaware of these cases, as the access to independent sources of information is limited and police terrorises citizens, routinely checking mobile devices and sanctioning those who have traces to access to "extremist" internet sites or telegram channels
</t>
  </si>
  <si>
    <t>High-level corruption and cases of unexplained wealth have been covered by the media extensively. TI Georgia maintains a roster of high-level corruption cases reported by various media and civil society actors, and currently lists about 100 suspected cases involving 123 high-level officials, including 13 judges, 18 MPs, 27 ministers/deputy ministers, and 31 high-level municipal leaders. In a nationally representative poll conducted in March 2022, 39% stated that Georgia has a systemic high-level corruption and 43% said that the Georgian government has regressed in terms of fighting corruption in the previous 12 months. https://www.iri.org/resources/public-opinion-survey-residents-of-georgia/</t>
  </si>
  <si>
    <t xml:space="preserve">Yes. One case. Multiple mass-media sources have shown a recorded case when the former President of RM Igor Dodon accepted from Serghei Iaralov (the person close to the oligarch Plahotniuc) a plastic bag with money that were expected to be spent for bribing the members of the Socialist Party.   https://www.jurnal.md/ro/news/899d2af5a6d2189f/iar-umblati-cu-culioacele-momentul-in-care-dodon-primeste-o-punga-cu-bani-de-la-plahotniuc-si-iaralov-video.html  </t>
  </si>
  <si>
    <t>There're numerous examples of such exposures by investigative journalists and specialized agencies. It's difficult to list all of them for the last 5 years, but some of the most prominent and recent examples might include (1) an alleged proposal of a bribe of EUR 22 mln to the city mayor of Dnipro (indictment sent to the court); (2) alleged abuse of powers by the officials of the national energy regulator for the benefit of a private company (so-called Rotterdam+ case; indictment on the first episode sent to the court); (3) alleged criminal activity of the judges of the administrative court of Kyiv (indictment sent to the court); (4) alleged embezzlement of funds of PrivatBank for more than UAH 8 bln (pre-trial investigation is completed); (5) alleged bribery of the former Head of State Fiscal Service by a local businessman for more than EUR 21 mln and USD 5 mln (pre-trial investigation is ongoing); (6) the alleged attempt to bribe the leadership of anti-corruption agencies to close criminal proceeding in exchange of USD 5 mln (the trial is ongoing, one accused was convicted based on plea agreement). Investigative journalists also provide even more cases of alleged high-level corruption. The most recent example is a journalistic investigation about the alleged illicit enrichment of an MP (https://bit.ly/3A9vriJ).</t>
  </si>
  <si>
    <t>Does your country have an Anti-Corruption Strategy and Action Plan in place?</t>
  </si>
  <si>
    <t xml:space="preserve">Its first Anti-Corruption Strategy Armenia adopted in December 2003. Together with it the Strategy's 2003-2007 Action Plan was also adopted. Since that the Strategy was updated three more times (in 2009, 2015 and 2019) with their corresponding 3-year Action Plans (2009-2012, 2015-2018 and 2019-2022- the last one was implemented until December 31, 2022). Currently, the activities aimed at drafting the new, updated Strategy with its 2023-2026 Action Plan are in process and by July 1, 2023 the first draft of the new Anti-corruption Strategy and Its 2023-2026 is planned to be ready. Thus, answer "No" is purely technical. </t>
  </si>
  <si>
    <t>The "National Action Plan for strengthening the fight against corruption for 2022─2026" is currently in force, which approved on April 4, 2022. More: http://www.commission-anticorruption.gov.az/upload/file/tp_222.pdf</t>
  </si>
  <si>
    <t xml:space="preserve">On 23 December 2022, first National Anti-Corruption strategy was adopted </t>
  </si>
  <si>
    <t>Georgia's most recent Anti-Corruption Strategy was adopted in  July 2019, and the Action Plan covers the period of 2019-2020. No Action Plan has been adopted since. Until mandating the new Anti-Corruption Bureau in November 2022, Georgia had all but stopped anti-corruption and transparency-related reforms.</t>
  </si>
  <si>
    <t>Yes, there is a National Anti-corruption Strategy and corresponding Action Plan for 2017-2020. By the RM Parliament Decision 241/2021 the Action Plan was completted with new actions and extended till 2023. https://www.legis.md/cautare/getResults?doc_id=129663&amp;lang=ro  (http://lex.justice.md/index.php?action=view&amp;view=doc&amp;lang=1&amp;id=370789 )</t>
  </si>
  <si>
    <t>The Law on Anti-corruption Strategy for 2021-2025 was finally approved in June 2022 and enacted in July 2022. The action plan (State Anti-corruption Program) was approved and enacted by the Cabinet of Ministers of Ukraine in March 2023.</t>
  </si>
  <si>
    <t>During the reporting period (September 2021-February 2023), was there any legal initiative proposed or action made that would undermine the general country’s objective to prevent and fight corruption and the implementation of the country’s anti-corruption</t>
  </si>
  <si>
    <t xml:space="preserve">No assessment or discourse took place to assess the impact of proposed new legal initiatives or actions undertaken during the reporting period on the fight against corruption or implementation of the goals of the anti-corruption strategy. Thus, answer "Not Applicable" is chosen, </t>
  </si>
  <si>
    <t>Undermine the general country’s objective to prevent and fight corruption? I dont think so, It cannot be said that such measures were taken. At the same time except "National Action Plan for strengthening the fight against corruption for 2022─2026", nothing special was proposed or adopted. Moreover, it is worth noting that despite the fact that the anti-corruption law from 2005 requires mandatory declaration of income and property of officials, it has not yet been implemented.</t>
  </si>
  <si>
    <t>While there has not been any major legislative initiative to undermine the fight against corruption in the reporting period, the general climate of unaccountability of the ruling party is damaging. In 2022 the Government issued 372 decrees, none of which are public. It is known, however, that 40% of these decrees pertain to the transfer of state property to specific individuals, clearly raising corruption risks. This is especially alarming given the investigative media uncovering such transfers to members of high public officials' families. Additionally, the processes of appointment of heads of several independent institutions have demonstrated the ruling party's unwillingness to appoint independent and highly trusted candidates. For example, the appointment of the new Auditor General in September 2022 raised concern that there will be little independent public financial supervision. Additionally, despite the months-long elaborate selection process of the new Ombudsman, in line with the EU recommendations, the ruling party refused to accept the two independent candidates with the highest ranking and scrapped the process entirely in December 2022. However, in a surprise move appointed an acting MP without any prior selection process or deliberation in March 2023, amid major ongoing protests. Signaling political decision to ignore anti-corruption, Georgia has become the only country to refuse the Anti-Corruption assessment by OECD, and has missed the two-year action-plan cycle of the Open Government Partnership (OGP).</t>
  </si>
  <si>
    <t xml:space="preserve">There were no such initiatives identified.  </t>
  </si>
  <si>
    <t>There've been certain initiatives that could undermine the effectiveness of the anti-corruption policy. In May 2022, a group of MPs initiated a draft law no. 7333 that proposes to release from liability for corruption criminal offense in exchange for full compensation of damages (the draft law hasn't been approved, however, there's also no formal decision on its rejection). Later, in end-August 2022, an MP initiated a draft law with amendments that would lead to weaker guarantees of protection of the leadership of anti-corruption institutions, thus undermining the independence of the mentioned agencies. Also, this draft law proposes to change requirements for the Director of NABU while the selection process was ongoing. The Parliament hasn't considered this draft law after the committee's positive recommendation for the 1st hearing, but also the draft law isn't rejected formally. In 2021-2022, the selection process of the new chief anti-corruption prosecutor was stalled, allegedly due to political interference (https://bit.ly/41Wb98o), but in end-July the winner was certified and appointed. Also, in February 2022, the Cabinet of Ministers attempted to undermine the selection of the new Director of NABU through a decree contradicting the Law on NABU (https://bit.ly/3mZzYld).</t>
  </si>
  <si>
    <t>Is the specialised anti-corruption institution/body perceived by the public as independent from external influence?</t>
  </si>
  <si>
    <t xml:space="preserve">As it has already been mentioned (see the question about the incidence of petty corruption), during the period between September 2021 to February 2023 only one nationwide poll on the perceptions of corruption among population was conducted (in October-November 2021) in Armenia. In that survey there was one question on how aware were the residents about different state bodies involved in the anti-corruption activities, and another question asking the respondents to assess the efficiency of those bodies. Both questions were close-ended and among the options the name of only one specialized anti-corruption institution, Corruption Prevention Commission (CPC), was included, as the other one specialized anti-corruption institution, Anti-Corruption Committee, was established during the period of the conduct of survey. 
As the questions did not ask about the perception on how independent is CPC, answer "Not applicable" is selected.
Also, CPC was among the answers to the question on how satisfied were the respondents from the work of selected state bodies in one of the regular opinion poll conducted on behalf of the International Republican Institute (IRI) in Armenia (in November-December 2021). As it can be seen, here also the question does not ask about the independence of CPC.
</t>
  </si>
  <si>
    <t>Unfortunately no. Even the arrests that were carried out in 2020 public were perceived as a struggle between various groups to change certain positions. A prime example is the Ministry of Culture. The minister's activities caused quite strong discontent. Initially he was lost of power in one area or another, then discontent expanded. As a result, after the arrest of the Deputy Minister of Culture in May 2020, the Minister was fired (without arrest, etc.). The new minister who took his place changed certain rules, began to carry out "reforms", which also soon led to widespread dissatisfaction in the relevant area. As a result, in 2022, the new deputy minister of culture was detained on charges of corruption, and after that the new minister was also fired.</t>
  </si>
  <si>
    <t>There is no specialized independent anti-corruption investigation body in Georgia. The three institutions that have significant authority in this area are not independent of the ruling party's influence.</t>
  </si>
  <si>
    <t xml:space="preserve">According to the last survey, only 7% of households and 6% of businesses perceive the National Anticorruption Center as a totally independent institutions; 6% of households and 4% of businesses perceive the National Integrity Authority as a totally independent institutions; 7% of households and 3% of businesses perceive the prosecutor system as totally independent (https://cna.md/public/files/Raport_SNIA__semestul_I_2022_.pdf pag. 180)
</t>
  </si>
  <si>
    <t xml:space="preserve">All the agencies with a specialization in corruption prevention or prosecution, and adjudication of criminal proceedings on high-level corruption (NACP, NABU, SAPO, HACC) are mostly perceived as independent from external influence. The latest OECD ACN report on Ukraine reflects that informed stakeholders perceive the NACP and NABU as independent from undue influence, while in regard to SAPO, there was an assessment that many prosecutors work independently, but there're specific instances of alleged external influence (https://bit.ly/3L0vq5W; p. 47, 181-183). </t>
  </si>
  <si>
    <t>In practice, are the people involved in petty corruption routinely punished?</t>
  </si>
  <si>
    <t>Since 2008 statistics on corruption crimes in Armenia are collected and published by the Office of the Prosecutor General of Armenia. The latest on April 1 of each year the named Office publishes annual reference on the investigation of corruption crimes carried out during the previous year. (The last statement was published on March 31, 2023 (see https://www.prosecutor.am/myfiles/files/reports/Anti_corruption_2022.pdf) and it is about the investigation of corruption crimes in 2022.) The statistics presented in these references is grouped only by articles of the Armenian Criminal Code, which punish corruption crimes. There is no grouping by such categories, as petty corruption or grand corruption, or state capture or other types or forms of corruption. At the same time, almost all articles of Criminal Code can be applied also for punishing petty corruption. For example, Article on giving bribe (see Article 436 of the Criminal Code) is applicable also for punishing the bribing of low level public official, which is, perhaps, the most widespread manifestation of petty corruption. As the mentioned references of the Office of the Prosecutor General every year reveal rather large number of investigations on corruption cases relevant to petty corruption and large number of convicted by those articles low-level public officials, it can be assumed that petty corruption is ROUTINELY punished. (Note; In this answer the term "routinely" is used based on its definition given by the OECD Istanbul  Anti-corruption Action Plan 5th Round of Monitoring Guide (see https://www.oecd.org/corruption/anti-bribery/corruption/acn/Istanbul-Anti-Corruption-Action-Plan-5th-Round-Monitoring-Guide-ENG.pdf ). It says that "routinely" is : "Applied or used systematically as a usual practice. The application or use is
systematic when it includes at least 3 cases per year.")</t>
  </si>
  <si>
    <t xml:space="preserve">Depend on situation. Periodically we can read the news about arrest of some officials from Education, Taxes, Healthcare etc. ministries, but it is not system. </t>
  </si>
  <si>
    <t xml:space="preserve">Petty bribery/corruption is not widespread and there are routine cases that are prosecuted by the law enforcement authorities. </t>
  </si>
  <si>
    <t xml:space="preserve">In practice the chances of being caught read-headed in petty corruption cases is relatively high.
</t>
  </si>
  <si>
    <t>Taking into account the scale of petty corruption in Ukraine (see other replies), it's impossible to bring to liability every person engaged in petty corruption in Ukraine.
Nevertheless, the statistics demonstrate that law enforcement agencies investigate and prosecute petty corruption too, while the courts adjudicate such proceedings. In particular, judicial statistics for 2022 (https://bit.ly/3oL26ch, form 6) demonstrate the following number of convictions entered into force:
- passive bribery (art. 368 CC) - 65;
- active bribery (art. 369 CC) - 851;
- active and passive trading in influence (art. 369-2 CC) - 87;
- bribery of a person providing public services (art. 368-4 CC) - 2;
- bribery of an official of a private legal entity (art. 368-3 CC) - 4;
- bribery of an employee of an entity (art. 354 CC) - 9.
While these numbers cover both petty and high-level corruption, the majority obviously covers petty corruption cases (see these numbers in conjunction with statistics on convictions for high-level corruption).</t>
  </si>
  <si>
    <t>In practice, are corrupt high-level public officials brought to justice and proportionally punished?</t>
  </si>
  <si>
    <t>The response is "Partially", as despite a large number of corruption cases that currently are under investigation by law-enforcement bodies, mainly Anti-corruption Committee (see also response to question on the high level corruption cases), few of them, so far, reached the stage of court trials. In public perception, in most cases such delays are difficult to explain.</t>
  </si>
  <si>
    <t>One of the main recent news is the return of confiscated property to persons who earned it illegally. For example, on 28 December 2022 the Court of Appeal changed the verdict of the court of first instance in the case of former head of the Transport and Energy Security Department (of ex-National Security Ministry) Akif Chovdarov and his employee Salim Mammadov. According to the decision, these individuals will be returned multi-million dollar real estate, which the court of first instance confiscated as illegally obtained.
A good example is the case of the deputy head of the State Border Service. Deputy Head of the State Border Service (SBS) Afgan Nagiyev and a number of senior officers of the Coast Guard Service of the State Border Guard Service were detained during a joint special operation by the State Security Service and the Prosecutor General's Office in May 2020. They were charged under Article 308 (abuse of office) and 311.3 (large bribe-taking) of the Criminal Code.
During the arrest, video footage was shown and it was reported that numerous evidence of their guilt had been found. In August 2020, he was released under house arrest (it is practiced quite often), and in September 2020 he already took part in the 44-day war. He even received orders and medals for participation.</t>
  </si>
  <si>
    <t xml:space="preserve">There have been no high-level prosecutions and punishments, despite the overwhelming evidence of elite corruption. </t>
  </si>
  <si>
    <t xml:space="preserve">Even though there is some progress in this area and several cases of high level corruption have been investigated by the prosecutor's office or examined in courts of law, the process is continually procrastinated, the courts demonstrate a selective attitude towards high level corrupt persons, some of them being unexlpainedly released. In not a single case since the last 5 years a corrupt high level public official has been properly punished. https://stiri.md/article/social/raportul-anticoruptie-pentru-anul-2022-dosare-multe-zero-condamnari </t>
  </si>
  <si>
    <t>Ukraine introduced a system of specialized authorities in charge of prosecution for high-level corruption and adjudication of such cases. All these bodies are functional.
These bodies deliver certain results of their work, including during the reporting period. 
For example, since the start of operations (Sept 2019) and by the end of 2022, the HACC - the court dealing exclusively with high-level corruption cases - convicted 63 persons based on decisions that come into force (https://bit.ly/3Vb3Ya6).
In 2022, HACC convicted 30 persons (judgments that come into force), 15 of them were convicted with a sanction of imprisonment (https://bit.ly/3L8SeQX). To compare, in 2022 HACC had 268 proceedings for adjudication on 613 accused (https://bit.ly/3oPYeGT).
At the same time, a number of key high-profile cases are still at trial, and the judgments haven't been delivered so far (https://bit.ly/43W5Szs). According to NABU biannual reports, in 2022, convictions came into force on 32 persons including MPs, judges, officials from SOEs, etc.
Despite the progress in bringing to liability for high-level corruption and positive dynamics demonstrated by HACC, the number of final convictions is still disproportionate to the number of indictments.</t>
  </si>
  <si>
    <t>Were any of the  legal initiatives/actions that undermine the country’s general objective/intention to fight corruption NOT voted in Parliament/ approved by Government and therefore not entered  into force?</t>
  </si>
  <si>
    <t>See the Description related to the response on the question legal/legislative initiatives undermining country's general objective to fight corruption.</t>
  </si>
  <si>
    <t>No. In general, the Azerbaijani parliament never votes against any legislative initiative. If there are any initiatives that impede the implementation of public policy, then they are simply not brought up for discussion.</t>
  </si>
  <si>
    <t>No such measures were initiated or heard in the reporting period.</t>
  </si>
  <si>
    <t xml:space="preserve">The Constitutional Court declared unconstitutional the initiative of the former President of RM to sign an agreement with the Russian Federation in order to take a 200 Mill USD credit from Russia, the conditions being very disadvantageous for the economy of Moldova. As the result, the Agreement did not enter into force. </t>
  </si>
  <si>
    <t>As mentioned above, two negative draft laws no. 7333, and no. 7654 were initiated in the Parliament, but they've not been approved. The illegal decree of the Cabinet of Ministers on the selection commission for the NABU Director was amended to align it with the requirement of the Law on NABU.</t>
  </si>
  <si>
    <t>According to the last monitoring reports in your country, what is the percentage of the implementation of the national anti-corruption strategy/action plan?</t>
  </si>
  <si>
    <t>Regarding the % indicating the implementation rate of the 2019-2022 strategy, it is mentioned in the Final Evaluation and Monitoring Report of Armenia's Anti-corruption Strategy and Its 2019-2022 Action Plan posted on the website of the Ministry of Justice (see https://www.moj.am/storage/files/pages/pg_7967694028641_AC_M-A_Report_final_2023-compressed_1_.pdf). According to it, out of 43 actions of the Action Plan 25 actions were implemented fully, 8 actions - largely, 7 actions - partially and 3 actions were not implemented (see pages 295 and 328 of the Report) . Considering the fact that each fully implemented action gets a score 1.0, largely implemented - 0.75, partially implemented - 0.5 and not implemented - 0, the percentage of implementation is 80.2% ((25x1.0 + 8x0.75 + 7x0.5 + 3x0):43x100).</t>
  </si>
  <si>
    <t>We haven't any monitoring reports of "National Action Plan for strengthening the fight against corruption for 2022─2026"</t>
  </si>
  <si>
    <t>There is no monitoring report, and the first anti-corruption plan has only been adopted in December 2022</t>
  </si>
  <si>
    <t>As mentioned above, the Anti-Corruption Strategy and Action Plan have not been renewed since 2020, accordingly no updated information has been made available since. The Ministry of Justice which acts as the Anti-corruption Council secretariat in March 2021 shared the Action-Plan implementation status document, as of July 2020, with civil society organizations that were involved in the Council's work. No further status updates since July 2020 are available. According to TI Georgia's tally, as of 2021, implementation of 15.7% of activities (17) had not yet begun; 25% (7 activities) had been partially implemented; 29.6% (32 activities) had been mostly implemented; and 29.6% (32 activities) had been fully implemented. The MoJ has not made either the status document or its tally publicly available.</t>
  </si>
  <si>
    <t>According to the latest report, out of  totally 127 planned actions, 67 (53%) were implemented entirely,  50 (39%) - partially, 7 (6%) - not implemented and 3 (2%) were not subject to evaluation (https://cna.md/public/files/Rezultatele_implementarii_SNIA_2017-2020_forma_tabelara.pdf ; https://cna.md/public/files/Raport_SNIA__semestul_I_2022_.pdf ; https://www.capc.md/wp-content/uploads/2023/01/RAPORT_evaluare-SNIA-ENG.pdf )</t>
  </si>
  <si>
    <t>The Anti-corruption Strategy was enacted in July 2022 only, while the action plan for its implementation was approved and enacted in March 2023 only. No reports are provided on the implementation of these documents so far.
The previous anti-corruption policy document - Anti-corruption Strategy for 2014-2017 - had an implementation rate of 80%, according to the Government (as provided in the latest OECD report, https://bit.ly/417GVPc; p. 15).</t>
  </si>
  <si>
    <t>Are CSOs invited to be part of a formal working group/commission to monitor the implementation of these strategies/action plans, to create recommendations for the improvement of these strategies/action plans?</t>
  </si>
  <si>
    <t>CSOs' involvement in the Anti-corruption Policy Council is foreseen and regulated through the June 24, 2019 Government Decree N 808-N on the establishment of that Council. This Decree was adopted before September 2021 and was not changed during the period covered by this edition. See also the 2020-2021 edition of EaP Index.</t>
  </si>
  <si>
    <t>It is difficult to give the precisely answer on this question. The main problem is the status of CSO organisation. In general, who are working officially as a NGO in Azerbaijan, we can named them GoNGOs. We think these organisations actively participated in internal discussions (as a formal part). For example, on the official website of the Commission of the Republic of Azerbaijan on Combating Corruption, we can find the grant competitions about petty corruption (from 2021: http://www.commission-anticorruption.gov.az/view.php?lang=az&amp;menu=3&amp;id=501), etc. Even in "National Action Plan for strengthening the fight against corruption for 2022─2026" we can find the paragraph 5.1. This paragraph said "Further strengthening of cooperation between civil society institutions operating in the field of fighting against corruption and state bodies (institutions) and implementation of joint projects". This point need to be cover the actions as ''creating conditions for the participation of representatives of civil society institutions in collegial decision-making procedures in state bodies (institutions)", "implementation of joint educational projects with civil society institutions operating in the field of anti-corruption" and "establishment of close cooperation between civil society institutions and state bodies (institutions)". At the same time, we can find the press-releases about the events, in which state structures with CSOs organizations (for example, https://www.qht.az/details/az/18698 or https://report.az/daxili-siyaset/qht-lerin-korrupsiya-ile-mubarizede-rolunun-artirilmasi-meselesi-muzakire-olunub/). However, we cannot say for sure that this CSOs were invited to be part of a formal working group to monitor the implementation of this action plan and create recommendations for the improvement.</t>
  </si>
  <si>
    <t>For the past two years, there have been no working group meetings or any other activity regarding anti-corruption planning.  The changes creating the Anti-Corruption Bureau did not engage civil society in a meaningful way and did not take into consideration the September 2020 package of draft amendments initiated by several opposition MPs, developed in close cooperation with TI Georgia. That initiative was not supported by the ruling party. When the process did exist, CSOs were invited as part of the working groups, however, the log-standing concern is that the working groups were practically inactive and for formality purposes only.</t>
  </si>
  <si>
    <t xml:space="preserve">The invitation of SCOs to discuss the implementation of the National Anti-corruption Strategy are rather sporadic.
</t>
  </si>
  <si>
    <t>So far, no formal working group/commission is established to monitor the implementation of the new Anti-corruption Strategy and State Anti-corruption Program. Such a formal working group is stipulated in the art. 18-2 LCP.
At the same time, there's also a National Council on Anti-Corruption Policy established by the President of Ukraine. This is a consultative and advisory body for him, and its mandate also includes monitoring of the policy implementation as well as providing recommendations on its improvements (https://bit.ly/3L4xg6W). This Council includes CSO representatives (https://bit.ly/41l401x), however, this Council hasn't held any meetings since end-2020, so it's assessed as a rather ineffective body (see details here: https://bit.ly/3mIxJSU; p. 59-60).</t>
  </si>
  <si>
    <t>What is the percentage of the implementation of the GRECO recommendations during the latest evaluation?  Please indicate the percentage, if available (Source: https://www.coe.int/en/web/greco/evaluations/about; https://www.coe.int/en/web/greco/evaluations</t>
  </si>
  <si>
    <t xml:space="preserve">Currently, Armenia is in the 4th Round of GRECO Monitoring, whose theme is Prevention of corruption in respect of members of Parliament, judges and prosecutors. This Round for Armenia  started with on-site evaluation visit that took place on April 13-17, 2015. The Armenia 4th Round Evaluation Report was adopted by GRECO 69th Plenary Meeting on October 16, 2015 and published on February 25, 2016. After that there were First Compliance Report (adopted by GRECO 78th Plenary Meeting at December 8, 2017 and published on December 21, 2017) and three Second Round Compliance Reports. During the reporting period for EaP Index 2023 (September 2021 - February 2023) the Interim Report of the Second Compliance Report was adopted (by GRECO 88th Plenary Meeting on September 22, 2021) and published on October 8, 2021. During the last, 93th GRECO Plenary Meeting, which was held on March 20-24, 2023 the Second Interim Report of the Second Compliance Report was adopted (on March 24, 2023) and was published on April 3, 2022 (see https://rm.coe.int/grecorc4-2023-6-final-eng-2nd-interim-armenia-conf/1680aac534). According to the Report, " Of the eighteen recommendations included in the
Fourth Round Evaluation Report, nine recommendations have now been implemented satisfactorily or have been dealt with in a satisfactory manner. Nine recommendations have been partly implemented. " Based on such performance of Armenia, "In application of paragraph 8.2 of Article 31 of the Rules of Procedure, GRECO asks the head of the Armenian delegation to provide a report on the measures taken to implement the outstanding recommendations (i.e. recommendations i-iv, vii-ix, xi and xvi) by 31 March 2024 at the latest. " As it can be seen, considering the fact that 9 out of 18 (or 50% of all recommendations) recommendations are still outstanding (partly implemented or not implemented) and Armenia is given additional 12 months-long period to implement them,  the "Partially" score is given. </t>
  </si>
  <si>
    <r>
      <t xml:space="preserve">Fifth Evaluation round was officially launched on 2017, but the report about Azerbaijan (after the visit to country between 26 and 30.09.2022) is confidential. Last public report, which we have, is about the Fourth Evaluation Round (main part of which was adopted and published in 2019, additional part adopted in 2020 and published in 2021).
In its Evaluation Report, GRECO addressed 21 recommendations to Azerbaijan. In the Compliance Report, GRECO concluded that recommendations vii, viii, x, xi, xiii, xv, xvi, xvii, xviii, xix and xxi had been implemented satisfactorily (52,38%). Recommendations i, ii, v and vi had been partly implemented (19,05%) and recommendations iii, iv, ix, xii, xiv and xx had not been implemented (28,57%) (more: https://rm.coe.int/fourth-evaluation-round-corruption-prevention-in-respect-of-members-of/168094f9b1). 
In the “Addendum to the Second Compliance Report” GRECO informed that Azerbaijan </t>
    </r>
    <r>
      <rPr>
        <b/>
        <sz val="12"/>
        <color theme="1"/>
        <rFont val="Calibri"/>
        <family val="2"/>
      </rPr>
      <t>61,9% of recommendations had been implemented satisfactorily</t>
    </r>
    <r>
      <rPr>
        <sz val="12"/>
        <color theme="1"/>
        <rFont val="Calibri"/>
        <family val="2"/>
      </rPr>
      <t xml:space="preserve">, 23,8% of recommendations had been partly implemented and 14,3% of recommendations had not been implemented (more: https://rm.coe.int/fourth-evaluation-round-corruption-prevention-in-respect-of-members-of/1680a28742).
</t>
    </r>
  </si>
  <si>
    <t>representation limited as per the decision of the Committee of Ministers of the Council of Europe of 17 March 2022</t>
  </si>
  <si>
    <r>
      <t xml:space="preserve">In July 2022 GRECO published the addendum to the Second Compliance Report (of 2021), which stated that </t>
    </r>
    <r>
      <rPr>
        <b/>
        <sz val="12"/>
        <color theme="1"/>
        <rFont val="Calibri"/>
        <family val="2"/>
      </rPr>
      <t xml:space="preserve">50% (8 of 16) of the recommendations were satisfactorily implemented, </t>
    </r>
    <r>
      <rPr>
        <sz val="12"/>
        <color theme="1"/>
        <rFont val="Calibri"/>
        <family val="2"/>
      </rPr>
      <t xml:space="preserve">33% (6 of 16) - were partially implemented, and 12% (2 of 16) - were not implemented. </t>
    </r>
  </si>
  <si>
    <r>
      <t xml:space="preserve">According to the second Interim conformity report,  https://rm.coe.int/fourth-evaluation-round-corruption-prevention-in-respect-of-members-of/1680a5722f  - p. 12 - GRECO concludes that the Republic of Moldova has now implemented satisfactorily or dealt with in a satisfactory manner only six of the eighteen recommendations contained in the Fourth Round Evaluation Report. </t>
    </r>
    <r>
      <rPr>
        <sz val="12"/>
        <color theme="1"/>
        <rFont val="Calibri (Body)"/>
      </rPr>
      <t xml:space="preserve"> (33%)</t>
    </r>
  </si>
  <si>
    <r>
      <t xml:space="preserve">Ukraine is in the 4th round of evaluation. In March 2023, the interim compliance report was adopted (https://bit.ly/40VTkWo). According to this report, "Ukraine has implemented satisfactorily or dealt with in a satisfactory manner fifteen out of the thirty-one recommendations contained in the Fourth Round Evaluation Report. Of the remaining recommendations, nine have been partly implemented and seven have not been implemented". It means that </t>
    </r>
    <r>
      <rPr>
        <b/>
        <sz val="12"/>
        <color theme="1"/>
        <rFont val="Calibri"/>
        <family val="2"/>
      </rPr>
      <t xml:space="preserve">48,39% of the recommendations of the 4th round are implemented (dealt with in a satisfactory manner); </t>
    </r>
    <r>
      <rPr>
        <sz val="12"/>
        <color theme="1"/>
        <rFont val="Calibri"/>
        <family val="2"/>
      </rPr>
      <t xml:space="preserve"> 29,03% of the recommendations of the 4th round are partially implemented, while 22,58% of the recommendations of the 4th round are not implemented.</t>
    </r>
  </si>
  <si>
    <t>Has there been an analysis of how corruption affects women and men differently?</t>
  </si>
  <si>
    <t>There is no publicly available analysis on this topic. The mentioned in previous responses survey study that was carried out in October-November 2021 looked only into the differences in perception of corruption by men and women.</t>
  </si>
  <si>
    <t>Not from government or any CSO, but the Gender Evaluation Report from ADB mention some relation between corruption and gender (https://www.adb.org/sites/default/files/institutional-document/32448/cga-azerbaijan-az.pdf).</t>
  </si>
  <si>
    <t>Georgia has never analyzed the effects of corruption in a gender-sensitive way.</t>
  </si>
  <si>
    <t>The regular national surveys tackling the perception and personal experience with corruption are gender oriented (https://cna.md/public/files/Raport_SNIA__semestul_I_2022_.pdf )</t>
  </si>
  <si>
    <t xml:space="preserve">The author is unaware of any relevant research carried out in the reporting period (Sep 2021 - Feb 2023).	</t>
  </si>
  <si>
    <t xml:space="preserve">Please specify how different types of corruption affect women and men, people with different gender identities, in relation to other intersectional characteristics, such as class, race, and regional affiliation (listed in paragraph 1.7.2 of this index)? </t>
  </si>
  <si>
    <t>Not applicable = -1</t>
  </si>
  <si>
    <t>Similar to the response to the previous question there hasn't been carried out studies on the mentioned issues. Thus, the response is "Not Applicable".</t>
  </si>
  <si>
    <t>As I mention before we haven't any document or analysis about  how different types of corruption affect women and men, people with different gender identities and because of it we cannot answer to this question.</t>
  </si>
  <si>
    <t>No data is available</t>
  </si>
  <si>
    <t>All types of corruption affect the disenfranchised groups the most. Women are severely underrepresented in decision-making roles at all levels and this affects policy choices and outcomes that make access to resources and services much more difficult for women, as they are designed in a gender-blind manner. Ethnic minorities (who largely coincide with religious minority communities) have further disadvantages in access to power and justice because of the corrupt clientelist networks in the minority-populated regions. Georgia remains a very homophobic society, so blackmail and fear of outing remain potent tools for inciting misconduct.</t>
  </si>
  <si>
    <t>Political corruption is rather affecting both genders equally as it may influence the democracy in the country. As for the regional affiliation, the controlled by Russia Transnistria and Gagauzia gain from the illegal financial and mediatical support by Russia  of the corrupt liver of the Socialist Party and Party of Ilan Shor who participated in the USD 1 Billion bank fraud. The grand corruption would also rather put an equal burden on boths genders, as all cover with their taxes the budget losses caused by the grand corrupts. The petty corruption may affect, in average, women more than men, as womens' wage is usually lower - they will be less likely  able to afford the services of a lawyer to defend themselves from corrupt people. Women are also more likely to be affected by sextortion. If to discuss corruption in various sectors, men as more likely business owners, would rather complain about corruption in fiscal service, customs, regulatory institutions, police, justice system. When referring to their personal experience, women would more frequently complain about corruption in education, health care, social protection system, etc.</t>
  </si>
  <si>
    <t>The author is unaware of any relevant research carried out in the reporting period (Sep 2021 - Feb 2023).</t>
  </si>
  <si>
    <t>In practice, are anti-corruption women groups and initiatives consulted in the implementation of national anti-corruption strategy/ action plan?</t>
  </si>
  <si>
    <t>Same as responses to the previous two questions.</t>
  </si>
  <si>
    <t>I haven't heard anything about this and could not find any information about consultations like this.</t>
  </si>
  <si>
    <t>Women's groups have not been active in anti-corruption policy planning and monitoring.  National watchdog organizations were usually invited for consultation, however, as mentioned above, the Anti-Corruption Secretariat has practically not been functional for the past two years.</t>
  </si>
  <si>
    <t xml:space="preserve">The consultancy with CSOs vis-a-vis the implementation of the National Integrity and Anticorruptition Strategy are made with experts from CSOs and not women groups. Nevertheless, the main part of staff members of anti-corruption CSOs in Moldova (TI-Moldova, CAPC) vare women. </t>
  </si>
  <si>
    <t xml:space="preserve">To the best knowledge of the author, there's one women's anti-corruption group named "Women's Anti-corruption Movement" NGO. It works at the local and regional levels mostly. There's no public information about the list of NGOs invited to the consultations on the anti-corruption strategy/action plan, but the information about the consultations was publicly available, and anyone had the possibility to join the discussion. Working materials on the draft Anti-corruption Strategy for 2020-2024 (consultations held in the summer of 2020) or draft State Anti-corruption Program (consultations held in end-2022) didn't have any comments from the "Women's Anti-corruption Movement" NGO (https://bit.ly/3mPC8kE; https://bit.ly/43zWC45). </t>
  </si>
  <si>
    <t>1.8.1.1 Conflict of interest</t>
  </si>
  <si>
    <t>Does legislation prohibit taking decisions in conflict-of-interest situations?</t>
  </si>
  <si>
    <t>The legislation prohibits taking decisions in the conflict of interest situations. Article 33 of the Law on Public Service regulates issues related to the conflict of interest (COI) situations (except for NA members, judges, members of Supreme Judicial Council and prosecutors) and Part 4 of the named Article provides that "the person holding position shall refrain from actions entailing to conflict of interest situations or acting (not acting) or making decisions in conflict of interest situations, including participating in preparatory activities (developing of the drafts of the documents, organization of their discussion, forming commissions that can influence on the decision, etc.) aimed at making such decisions, or participating in other ways in the decision-making processes". Part 5 of the same Article provides that "If, the public official, who has supervisor or direct head, within the scope of his/her powers is taking actions (not acting) or making decisions or participating in those actions or decision-making, which can entail to COI situation, then the named official shall, within a 10-day period, submit written statement to his/her supervisor or direct head, explaining the circumstances of that situation. That statement is subject to immediate consideration." 
Similar regulations are in place also for NA members, judges, members of Supreme Judicial Council and prosecutors, whose COI situations are regulated by the Law on the Guarantees of the Activities of the Members of the National Assembly of Armenia (for NA members), Judicial Code ((judges and members of the Supreme Judicial Council) and Law on the Prosecution Office (prosecutors). [Ճշտել]</t>
  </si>
  <si>
    <t>Azerbaijan has not yet adopted the Law on Conflict-of-Interests. Some regulation of the relationship between contractors and decision-makers exists only in the law on public procurement.</t>
  </si>
  <si>
    <t>Conflict of Interests is regulated by the Law on Fighting Corruption (until November 2022 called the Law on Conflict of Interests and Corruption in Civil Service). Article 11 of the Law requires that civil servants declare a conflict of interests and recuse themselves from participating in decision-making, be it unilateral or as part of a collegial body.</t>
  </si>
  <si>
    <t xml:space="preserve">"Yes, The Law on the Declaration of Personal Wealth and Interests 133/2016 establishes the obligation to declare conflicts of interests (CoI) and prohibits taking decisions in CoI situation.  The law also stipulates the obligations of the heads of public entities to ensure the application of the CoI policy.
Requirements regarding the obligation to report and resolve the CoI are also contained in the Integrity Law 82/2017. (The law regulates the field of public sector integrity, the responsibilities of public entities, anti-corruption authorities in strengthening and controlling public sector integrity, specifies public anti-corruption policies in the public sector, including CoI treatment, declaration of personal assets and interests, meritorious employment and promotion, transparent and accountable management of public assets).
</t>
  </si>
  <si>
    <t>According to the Law on Corruption Prevention (art. 28), public officials shall not take any actions and not make decisions under the conditions of a real conflict of interest. The real conflict of interest is defined by the same Law (art. 1) as "the contradiction between the private interest of a person and his/her official or representative activities, which affects the objectivity or impartiality of his/her decisions and commitment or non-commitment of actions in the exercise of these activities". Besides that, laws regulating the specific status of certain categories of public officials (e.g., MPs, members of local councils, judges etc.) also define such prohibitions.</t>
  </si>
  <si>
    <t>Are the functions of policy development, oversight of the implementation of conflict-of-interest regulations, including the application of sanctions, methodological guidance and individual counselling assigned to a specialised agency/institution?</t>
  </si>
  <si>
    <t>Point 1.1 of Part 1 of Article 23 (Functions of the Commission) of RA Law on Corruption Prevention Commission (CPC), one of the functions of the Commission is: “To monitor compliance with the rules of conduct and situational conflict of interest regulations of persons holding state offices (except for members of Parliament, members of Supreme Judicial Council, prosecutors, investigators), heads of communities, their deputies, heads of administrative districts in Yerevan and their deputies”. According to Part 1 of Article 27 (Proceedings on the violations of incompatibility requirements, other limitations, rules of conduct, situational conflict of interest and grounds for their initiation) of the same law: “Proceedings (including on violations of COI rules - Note of the Expert) can be initiated 1) based on the written application from any person(s), and, 2)  based on the publications in media. ... In the cases prescribed by law proceedings on the situational conflict of interest  are initiated also based on the written declaration of  persons holding state offices (except for members of Parliament, members of Supreme Judicial Council, prosecutors, investigators), heads of communities, their deputies, heads of administrative districts in Yerevan and their deputies”. For the implementation of mentioned functions, Article 24 (Powers of the Commission) of the same law empowers the Commission։ a) to examine and resolve applications for ... situational conflict of interest cases submitted by persons holding state offices (except for members of Parliament, members of Supreme Judicial Council, prosecutors, investigators), heads of communities, their deputies, heads of administrative districts in Yerevan and their deputies; b) submits recommendations to the competent authority or official on prevention and elimination ..., as well as conflict of interest situations (including the liability of the person holding the position)”.</t>
  </si>
  <si>
    <t>We mention it before. Anti-Corruption General Directorate with Prosecutor General examines and investigates the information received on corruption offenses, initiates a criminal case and conducts preliminary investigation of corruption crimes, carries out search operations with the aim of preventing, detecting and disclosing corruption crimes. 
Commission of the Republic of Azerbaijan on Combating Corruption participate in the formation of the state anti-corruption policy, coordinate the activities of state bodies and other structures in this area, analyze the state and effectiveness of the fight against corruption and oversee the implementation of the State Anti-Corruption Programs. 
And as mention before, Azerbaijan haven't any conflict-of-interest regulations (we have the project of the law, which is not discussed or adopted)</t>
  </si>
  <si>
    <t>Civil Service Bureau (CSB) is the body assigned the role of policy formulation, oversight of the declarations system, research and methodological support of civil service reform, and support of individual civil servants and institutions. When the new changes in the Law on Fighting Corruption enter into force in September 2023, the new Anti-Corruption Bureau will take over these functions.</t>
  </si>
  <si>
    <t xml:space="preserve">Yes, based on the NIA Law 132/2016, the National Integrity Authority (NIA) is in charge for the elaboration the state policies in the field of integrity in the public sector; exercises control over compliance with CoI requirements, incompatibilities and restrictions; applies sanctions; provides methodological support and training.  https://ani.md/ro/node/14.
</t>
  </si>
  <si>
    <t>Most of the listed functions are entrusted to the National Agency for Corruption Prevention ("NACP"):
(1) according to the art. 11, 18 LCP, the NACP is tasked with policy formulation, in particular, through drafting the Anti-corruption Strategy and State Anti-corruption Program (action plan);
(2) according to the art. 11, the NACP is also in charge of "monitoring and control over implementation of legislation on ethical behavior, the prevention and settlement of conflicts of interest in the activities of persons authorized to perform the functions of government or local self-government and persons equated to them";
(3) the NACP itself cannot apply sanctions for the violation of conflict of interest regulation, however, it can refer such a case for adjudication to the court. Administrative liability is foreseen for such violations and the NACP has a right to draw up protocols on administrative offenses (art. 12 LCP);
(4) also, tasks of methodological guidance and individual counselling also entrusted to the NACP. According to the art. 11 LCP, the NACP is "providing clarification, guidance and consulting on the application of legislation on ethical conduct, prevention and settlement of conflicts of interest in the activities of persons authorized to perform the functions of government or local self-government and persons equated to them, application of other provisions of this Law and regulations adopted for its implementation". Besides that, according to the art. 28 LCP, if a person doubts whether he/she has a conflict of interest, he/she shall seek clarification at the NACP</t>
  </si>
  <si>
    <t>Are the sanctions for conflict of interest routinely applied to law breakers?</t>
  </si>
  <si>
    <t xml:space="preserve">During the reporting period CPC initiated two proceedings on violations of COI regulations (see http://cpcarmenia.am/hy/decisions/page/9/ - on the Mayor of the town of Vayq and http://cpcarmenia.am/files/legislation/891.pdf - on the Governor (now former) of Shirak province). However, from the CPC website (http://cpcarmenia.am/) it is not clear the outcome of the proceeding related to the Mayor of Vayq and in the case of former Governor of Shirak province CPC decided to extend the period of proceedings (see CPC March 23 Decision N 09-1/2022-2023 at http://cpcarmenia.am/files/legislation/976.pdf).
Response "Not Applicable" is chosen as based on the information provided by CPC it is not clear why only  two proceedings have been initiated - because of passive stance of CPC or because of lack of relevant applications from persons or lack of relevant media publications. </t>
  </si>
  <si>
    <t xml:space="preserve">And as mention before, Azerbaijan haven't any general conflict-of-interest regulations (we have the project of the law, which is not discussed or adopted). We have it only for some public procurement regulations and for member of parliamentary (which mention not in law, but in "ethic rules"). In paragraph 1.6 of "National Action Plan for strengthening the fight against corruption for 2022─2026" was mentioned that Cabinet of Ministry should be prepare "relevant legislative acts related to the prevention of conflicts of interest in the activities of officials of state bodies (institutions)". </t>
  </si>
  <si>
    <t>Conflicts of interest in the high levels of executive and judicial branches, both nationally and locally, are well known and reported on by the media, however there have been no significant repercussions.</t>
  </si>
  <si>
    <t xml:space="preserve">Yes, TI-Moldova and the Association of Independent Press regularly monitor the  reaction of anti-corruption bodies to journalistic investigations. The monitoring proves that the National Integrity Authority - the institution in charge for conflict of interests policy - is the most reacting institution (http://www.transparency.md/wp-content/uploads/2021/05/TI_Moldova_Studiu_Reactia_Institutiilor_Publice_2021.pdf ). Cases for conflict of interests (CoI) are open at routine case. </t>
  </si>
  <si>
    <t>The application of sanctions for violations of conflict of interest regulations remains problematic. The latest OECD report on Ukraine states that "Sanctions are not routinely applied and applied sanctions are neither dissuasive nor proportionate for violations of COI rules or other anti-corruption restrictions; Courts do not enforce COI rules" (https://bit.ly/3L0vq5W; p. 30-31).
The application of administrative sanctions remains weak in 2022, according to the official judicial statistics (https://bit.ly/3oL26ch, form 1-п): on administrative offenses of non-informing about real COI or acting in the situation of real COI (see art. 172-7 of the Code on Administrative Offenses): 1526 cases were in courts on respective offense in the reporting period; 768 cases were adjudicated; 304 fines were imposed; 464 officials were released from liability due to different grounds.
Centralized information about disciplinary proceedings on COI is not available for analysis.</t>
  </si>
  <si>
    <t>1.8.1.2 Confiscation of assets</t>
  </si>
  <si>
    <t>Are legal provisions available to order the confiscation of assets in corruption cases?</t>
  </si>
  <si>
    <t>Article 121 (Confiscation of property, income and other types of benefit, instrument, means and object of criminal origin)  Armenian Criminal Code provides mechanisms for the confiscation of any assets, which have been acquired as a result of commitment of crimes, including corruption crimes. Article 443 (Illicit Enrichment) of the same Code  penalizes illicit enrichment. Finally, on April 16, 2020 Armenian Parliament - National Assembly (NA) passed the Law on Confiscation of Assets of Illicit Origin, which regulates the procedures of initiating procedings on the confiscation of assets of illicit origin, defines the grounds for initiation of proceedings and the framework of competent bodies, who can conduct those proceedings.</t>
  </si>
  <si>
    <t xml:space="preserve">We have it, and by paragraph 1.5 of "National Action Plan for strengthening the fight against corruption for 2022─2026" Cabinet of Ministry need to improve the legislation "in the field of assessment and management of property acquired through crime and subject to special confiscation". </t>
  </si>
  <si>
    <t>Confiscation of proceeds of crime can only be used as an additional measure according to the Georgian Criminal Code.</t>
  </si>
  <si>
    <t>There are legal provisions for an extensive confiscation of assets in cases of corruption.</t>
  </si>
  <si>
    <t>Yes. There're certain different approaches to the confiscation of corruption proceeds and instrumentalities:
(1) confiscation as a sanction is applied when it's stipulated in the Criminal Code of Ukraine ("CC"), it covers almost all the assets owned by the convicted (with minor exceptions for the assets that ensure minimally necessary living conditions). It's stipulated as a sanction for certain corruption criminal offenses, e.g., the aggravated offense of embezzlement; the aggravated offenses of active and passive bribery.
(2) special confiscation is a criminal-law measure that could be applied to the proceeds and instrumentalities of crimes. It's foreseen in art. 96-1, 96-2 CC. This measure could be applied in case of intentional criminal offense with a sanction of imprisonment and/or fine of more than 3,000 minimal living wages. In such a way, special confiscation could be applied in proceedings on embezzlement, abuse of powers, active and passive bribery, trading in influence, illicit enrichment, money laundering, etc. The application of special confiscation could be possible even without the conviction in certain instances clearly defined in the CC.
(3) another procedure is a civil forfeiture of unexplained assets of public officials. It's stipulated in the art. 290-292 of the Civil Procedure Code of Ukraine. It's applied when the acquired assets of a public official exceed his/her legal income. Civil forfeiture also isn't conditioned with conviction or criminal prosecution.</t>
  </si>
  <si>
    <t>In practice, are the legal provisions for confiscation of assets in corruption cases applied?</t>
  </si>
  <si>
    <t>Statistical references on investigation of corruption crimes do not provide information on confiscation of assets..</t>
  </si>
  <si>
    <t xml:space="preserve">We can find a lot of information about confiscation or arrest of the assets of persons, who under the investigation about corruption (https://apa.az/az/apa-tv/xeber/xeberler/akif-covdarovun-13-milyonluq-emlaki-yene-musadire-olunacaq-79549, https://report.az/hadise/ali-mehkeme-vuqar-seferlinin-emlaklarinin-musadire-olunmasi-ile-bagli-qerari-legv-edib/, etc.). </t>
  </si>
  <si>
    <t>Given that high-profile cases are not prosecuted, these provisions are largely dormant. OECD/ACN's 2022 evaluation report states that in 2020 Georgia had 0 cases of confiscation of unexplained or illicit wealth.</t>
  </si>
  <si>
    <t xml:space="preserve">There were cases when this procedure was applied in the last 5 year 
</t>
  </si>
  <si>
    <t>There's a problem in Ukraine with the collection of comprehensive and trustworthy data on confiscation in corruption cases, this issue was reflected in the latest OECD report (https://bit.ly/3L0vq5W; p. 152-153).
CSOs shadow report on anti-corruption policy effectiveness (published in Oct 2021 and covering 2019-2020) provides that the application of confiscation and special confiscation is limited, such examples are scarce (https://bit.ly/3mIxJSU; p. 224).
According to the NABU biannual reports, in 2022, based on convictions entered into the force, assets for UAH 28 mln were confiscated (https://bit.ly/3oMtAOs; p. 22; https://bit.ly/3HfdFig; p. 22).
Also, according to the HACC, in 2022, 3 lawsuits on civil forfeiture of unexplained assets of public officials were adjudicated, with UAH 9 mln confiscated (https://bit.ly/3n0jgCe). There's also a rather positive example of the HACC, where in 2022 with a total number of 30 convicted a confiscation was applied for 12 convicted, and special confiscation was applied for 4 convicted (https://bit.ly/3L8SeQX).</t>
  </si>
  <si>
    <t>Please indicate in % the gender of persons whose assets are confiscated in corruption cases?</t>
  </si>
  <si>
    <t>Statistics on corruption crimes do not specify the gender of persons whose assets are confiscated in corruption cases</t>
  </si>
  <si>
    <t>In general, all corruption cases that are reported to the public are mainly related to men (Salim Muslimov, Akif Chovdarov, Vugar Safarli, etc.). Among women, media wrote only about the former head of the Absheron region, Irada Gulmammadova, but there was no direct information about her arrest or confiscation of assets.</t>
  </si>
  <si>
    <t> Data is not available</t>
  </si>
  <si>
    <t>No such data is made available by the state. Also, the cases of confiscation are all but non-existent in practice.</t>
  </si>
  <si>
    <t xml:space="preserve">Currently 100% of confiscation of assets in corruption cases were applied to men., however there are cases when assets belonging to women were are frozen/seized ( as the example, may be the the apartment formally belonging to the daughter of ex President of RM, Igor Dodon ). </t>
  </si>
  <si>
    <t xml:space="preserve">Ukraine doesn't have gender disaggregated judicial statistics, so this number couldn't be provided. </t>
  </si>
  <si>
    <t>1.8.1.3 Declaration of assets</t>
  </si>
  <si>
    <t>Does legislation require the declaration of assets of politicians and public officials to be submitted upon entering office, annually whilst in office, upon leaving office and at least one year later after the termination of employment?</t>
  </si>
  <si>
    <t>Article 34 (Obligation to declare property, income, interests and expenditures) of the Law on Public Service regulates all issues connected with declaring of property, income, interests and expenditures. Part 1 of the Article defines the scope of public officials, who have obligation to submit declaration of  property, income, interests and expenditures (hereafter - declaration). Declaration consists of 5 parts - general part with basic information about the declarant, as well as property, income, expenditures and interests parts. Parts 2 and 3 define which of the named officials have obligation to declare property, income, expenditures and interests (Part 2) and which - only property, income and expenditures. Part 4 provides that declarations shall be submitted upon entering office, annually whilst in office and upon leaving office, and Part 4.1 provides that the declarants shall not fill the expenditures part of the declaration upon entering office. Armenian legislation does not impose universal obligation to submit post-employment declaration. However, Part 5.1 of the same Article of the Law provides that in the cases defined by the Law on the Corruption Prevention Commission, within 2 years upon leaving the office former officials, who by the named Law, were declarants while in office, shall submit to CPC so-called "situational declaration" on property and income (and starting from January 1, 2024 - also declaration on interests and expenditures), though Part 5.3 of the same Article provides that the former official can appeal CPC's decision on submission of situational declaration of assets and property by him/her.</t>
  </si>
  <si>
    <t>Legislation required, but we have a problem in this direction. According to paragraph 5.1 of the "On Combating Corruption" law, officials must provide the following information: 
-	Income, indicating the source, type and amount;
-	Property which can be taxation subject;
-	Deposits, securities and other financial resources in banks or any other credit institution;
-	Shares of any companies;
-	Debts more than 5500 AZN;
-	Any obligations more than 1100 AZN.
Parliament of Azerbaijan in 2005 adopted the law “On rules for submission of financial information by officials”. By this law, officials must provide the financial information in the form of a declaration. This law regulates the rules about declaration. With the aim of implementation of this law, president of Azerbaijan signed the special decree. By the point 1.3 of this decree Cabinet of Ministry should be determine the form and rules of submission of the declaration in two months. The Cabinet of Ministers has not yet approved the form of these declarations till now.
You can find these regulations: https://e-qanun.az/framework/10666, https://e-qanun.az/framework/10662 and https://www.e-qanun.az/framework/5809.</t>
  </si>
  <si>
    <t>Article 14 of the Law on Fight Against Corruption provides for these declarations.</t>
  </si>
  <si>
    <t xml:space="preserve">Yes. The Law on the declaration of assets and personal interests 133/2016 provides an exhaustive list of subjects of the declaration, which includes: public officials (including the President of the Republic of Moldova, the President and Vice-Presidents of the Parliament, the Prime Minister and members of the Cabinet of Ministers; judges; prosecutors of all levels, the governor and deputy governors of the National Bank of Moldova (NMB) and members of the NBM board, directors and deputy directors of National Anticorruption Centre, Interal Security Service, mayors and deputy mayors, presidents and vice-presidents of its districts - the list of persons is annexed to the Law on the Status of Persons with Public Dignity 2010 local councilors; SCM and CSP members from academica media/professors; non-permanent members of the CEC; civil servants, including those with special status; leaders and deputies of state enterprices, municipal and commercial companies with majority state capital.
https://www.legis.md/cautare/getResults?doc_id=125248&amp;lang=ro#); </t>
  </si>
  <si>
    <t>Under the general rules, yes. The Law on Corruption Prevention (art. 45) requires the submission of asset and interests declarations from the candidates to public office, annually from each public official whilst in office, upon leaving public office (for the period from the beginning of the year till the day of dismissal), and after leaving public office (covering the full year where the person was dismissed). However, for the period of martial law enacted in Ukraine due to Russian military aggression, submission of any kind of asset and interest declarations is paused - all the declarations should be submitted during the 3 months after the end of martial law (para. 2-7, chapter XIII, Law on Corruption Prevention). Under the current legal framework, no period would be excluded from asset disclosure obligations - submission of each declaration is postponed only. The draft law reinstating asset disclosure for the martial law period (no. 8071) is pending in the Parliament so far.</t>
  </si>
  <si>
    <t>Is there a dedicated/ specialised body/ institution dealing with verification and control of the declarations of assets, incomes and interests?</t>
  </si>
  <si>
    <t>Article 43 (Publication of the data containing in declaration and archiving of declaration) of the Law on Public Service assigns the responsibility of the publication and archiving of declarations to Corruption Prevention Commission (CPC). Regulation of the declaration process and checking and verifying the contents of declarations are among the functions of CPC (see Point 2 of Part 1 of Articles 23 (Functions of the Commission) of the Law on CPC). Among the powers of CPC, which are defiend by Article 24 (Powers of the Commission) of the Law on CPC, are maintenance of the register of declarations and declarants, setting the templates of declarations, publication of declarations and other powers. Finally, Article 25 (Checking and analysis of declarations) of the same Law sets detailed procedures of the check and verification of data contained in the declarations.</t>
  </si>
  <si>
    <t xml:space="preserve">No. By the legislation it should be Commission of the Republic of Azerbaijan on Combating Corruption, but as we mentioned before, Cabinet of Ministries did not approve the form of declaration. </t>
  </si>
  <si>
    <t>Civil Service Agency is the dedicated body to deal with asset declarations for now. Starting from September 2023, the Anti-Corruption Bureau will be taking over this function.</t>
  </si>
  <si>
    <t xml:space="preserve">According to the Law on the National Integrity Authority 132/2014, its functions include, in particular, the control of wealth and personal interests; control of compliance with conflict of interests policy, incompatibilities, restrictions; identifying  and sanctioning violations within the entity's area of competence. These activities are performed by the Integrity Inspectorate, a separate subdivision of NIA (The structure of NIA and the regulations of the Inspectorate can be viewed on https://ani.md/ro/node/14). 
</t>
  </si>
  <si>
    <t>Under the general rules, yes. The National Agency for Corruption Prevention is in charge of control and full verification of asset and interest declarations (art. 51-1 of the Law on Corruption Prevention). However, for the period of martial law enacted in Ukraine due to Russian military aggression, control and full verification of asset declarations are paused according to the Law on Protection of the Interests of the Subjects of Reporting and Other Documents during Martial Law or State of War (para. 1, subpara. 5). The draft law reinstating control and verification of asset declarations for the martial law period (no. 8071) is pending in the Parliament so far. As of now, the NACP carries out in practice the lifestyle monitoring of public officials (foreseen by the art. 51-4 of the Law on Corruption Prevention).</t>
  </si>
  <si>
    <t>To detect conflicts of interests and illicit enrichment (unjustified variations of wealth), do the declarations of assets, incomes and interests cover moveable and immovable assets in the country and abroad?</t>
  </si>
  <si>
    <t xml:space="preserve">Article 40 of the Public Service Law specifies the content of the property part of the declaration. Regarding specifying the location of moveable and immoveable property, Part 3 of the same Article requires that the declarant while declaring his/her immoveable property shall specify also the address of that property and while declaring his/her vehicles - also vehicle registration number. Besides that, by the same Part of Article 40, the declarant shall, if he/she has bank deposit or other type of bank accounts in the relevant institution(s) outside Armenia, specify the address of the institution(s).
The same approach is used in the income part of declaration. The content of that part of the declaration is defined by Article 41 of the Public Service Law and, similar to the formulations regarding the property  part of the declaration provided by Article 40 of the same Law, the address of the natural or legal person, who serves as source of income of the declarant, also shall be specified (see Point 2 of Part 6 of Article 41).
Finally, in the interests part of the declaration (Article 42 of the Public Service Law (Content of the Declaration of Interests)) it is provided that the declarant shall mention the address(es) of the commercial or non-commercial organization(s), in which he/she participates or is represented in its managerial, administrative or oversight bodies, as well as address(es) of the commercial organization(s) to whom he/she transferred his/her shares to trust management. </t>
  </si>
  <si>
    <t xml:space="preserve">As we mentioned before we haven't any officials’ income declaration system.	</t>
  </si>
  <si>
    <t xml:space="preserve">Yes, according to the  Law on the declaration of assets and personal interests 133/2016, the declarations include assets, incomes and interests cover moveable and immovable assets in the country and abroad </t>
  </si>
  <si>
    <t>Yes. According to the art. 46 of the Law on Corruption Prevention, it's required to declare: 
(1) real estate; 
(2) constructions in progress or those not registered; 
(3) valuable movable property (e.g., art objects, expensive electronics) with a value exceeding 100 minimal living wages; 
(4) cars and vehicles of any value. 
The objects should be declared if the public official or his/her family member owns, possess, or use such an object. For high-level officials, it's also required to declare such object if they're beneficiaries (i.e., nominally the owner might be a third party, but the high-level public official or family member "gains proceeds or has the right to proceeds from such property and is entitled, directly or indirectly (through any other individuals or legal entities) to deal with such property in a way similar to disposal".
Also, the objects should be declared regardless of their location, in Ukraine or abroad.</t>
  </si>
  <si>
    <t>Does the declarations of assets, incomes and interests include vehicles, gifts, corporate shares, art objects, securities, bank accounts, cash inside and outside of financial institutions, financial liabilities including private loans, beneficial ownership,</t>
  </si>
  <si>
    <t xml:space="preserve">Part 1 of Article 40 (Content of Assets Declaration) of the Law on Public Service lists all pieces of property, which should be included in the property part of the declaration. Among them are a) belonging to the declarant immoveable property: plot, part of the subsoil, isolated water body, forest, perennial plant, underground and above-ground building, other property attached to the land; b) means of transport: motor vehicle, wheeled, tracked, self-propelled vehicle or mechanism, air, water, rail transport. Motor vehicles include those vehicles whose working volume of engines exceeds 50 cubic meters. cm, or the maximum speed exceeds 50 km/h, as well as trailers or semi-trailers with different load capacity. c) equity securities, other documents certifying the investment (shares), as well as debt securities (bond, check, promissory note and other documents classified as securities according to the laws of the Republic of Armenia, except for a bank certificate); d) surrendered, returned loan; e) bank deposit; f) any property with a value of four million Armenian drams (its foreign currency equivalent) or higher (hereinafter referred to as valuable property) not mentioned in points a)-e) of this part;  g) funds (including those in bank accounts). The term "moveable property" is not used in the named Article. Declaring financial liabilities, but without specifying from whom did the declarant receive from, private loans is provided by Points 3) and 3.1) of Part 4 of Article 41 (Content of Income Declaration) of the Public Service Law
Regarding beneficiary ownership, Part 1.1 of Article 40 provides that "The declaration also includes the property actually owned by the declarant, as well as the property that is owned by a third party, but was acquired on behalf of, for the benefit of, or at the expense of the declarant, or the declarant actually benefits from that property or manages that property."
Part 1.2 of the same Article defines the "property actually owned by the declarant". Besides that, Part 1 of Article 42 (Content of Interests Declaration) of the Public Service Law provides that the declarant shall declare his/her participation also in those commercial organization(s), whose beneficial owner is he/she.
</t>
  </si>
  <si>
    <t>In December 2022, the article 27 of the anti-corruption law was amended by presidential decree, it introduced the list of items not obligatory for declaration, including among others, the bank accounts and interests inside and outside Belarus, tokens, the income from the sale of property up a certain amount and gifts up to a certain value</t>
  </si>
  <si>
    <t>However, opaqueness of beneficial ownership is a major problem that is not being addressed.</t>
  </si>
  <si>
    <t>Yes, In the declarations of assets and interests include vehicles, gifts, corporate shares, art objects, securities, bank accounts, cash inside and outside of financial institutions, financial liabilities including private loans, beneficial ownership</t>
  </si>
  <si>
    <t>According to the art. 46 LCP, it's required to declare: 
(1) cars and vehicles regardless of their value; 
(2) gifts if their value exceeds 5 minimal living wages or if the value of gifts from the same one person (same group of people) during one year exceeds 5 living wages;
(3) securities;
(4) corporate shares, equity rights;
(5) ultimate beneficial ownership in legal entities, trusts, and other similar legal entities;
(6) bank accounts regardless of the presence of funds on them;
(7) monetary assets (inter alia, cash, funds in
bank accounts or stored in a bank) if their total value for declarant or family member exceeds 100 minimal living wages;
(8) financial liabilities (inter alia, loans received, leasing obligations) if its value exceeds 50 minimal living wages;
(9) art objects are required to be declared as valuable movable property with the value exceeding 100 minimal living wages.
The objects should be declared if the public official or his/her family member owns, possess, or use such an object. For high-level officials, it's also required to declare such object if they're beneficiaries (i.e., nominally the owner might be a third party, but the high-level public official or family member "gains proceeds or has the right to proceeds from the such property and is entitled, directly or indirectly (through any other individuals or legal entities) to deal with such property in a way similar to disposal".
Also, the objects should be declared regardless of their location, in Ukraine or abroad.</t>
  </si>
  <si>
    <t>Does the declaration of assets, incomes and interests cover information on family members, at least spouse and persons living in the same household?</t>
  </si>
  <si>
    <t>This issue is regulated by Article 34 of the Law on Public Service. Part 5 of Article 34 (Obligation to declare income, property, interests and costs) of the Law on Public Service provides that the members of the declarant official's family shall also submit income and property parts of the declaration upon his/her entering the office, as well as parts of the declaration on income, property and expenditures on annual basis and upon his/her leaving office. Part 9 of the same Article defines, who are the members of the official's family. Those are the official's spouse, his minor child (children), including adopted ones, person(s) under the guardianship and/or trusteeship of the declarant, as well as all adults living in the same household. Finally, Part 7 of the same Article provides that the official shall include in his/her declaration on income, property and expenditures, known to him/her data on income, property and expenditures of his/her minors, as well as person(s) under his/her guardianship and/or trusteeship.</t>
  </si>
  <si>
    <t xml:space="preserve">Yes, In the declarations of assets and interests include the information on family members, concubines. The law stipulates that family members are the spouse, minor children, including adoptive parents or dependents.
</t>
  </si>
  <si>
    <t>According to the art. 46 of the Law on Corruption Prevention, it's required to declare objects of family members. According to the art. 1 of the mentioned Law, family members include (1) the person married to the public official; (2) children of the public official prior to reaching their majority – regardless of cohabitation with the public official; (3) any other cohabitants bound by common everyday life, having mutual rights and responsibilities with the public official (other than persons whose mutual rights and obligations are not of a family nature), including persons who live together but are not married.</t>
  </si>
  <si>
    <t>Are the declarations of assets, incomes and interests open for the general public on a public website in a digitalized form?</t>
  </si>
  <si>
    <t xml:space="preserve">Declarations at the website of Corruption Prevention Commission are being published in compliance with the requirements of RA Government’s Decision no.306-N (12.03.2020). Article 43 of RA Law on Public Service stipulates that declarations shall be published in the section of the Registry of Declarations of the official website of CPC. </t>
  </si>
  <si>
    <t>Yes, all declarations are available in machine-readable form on   https://declaration.gov.ge/ run by the Civil Service Bureau.</t>
  </si>
  <si>
    <t xml:space="preserve">The National Integrity Authority  publishes the declaration of incomes and interests on its website (https://portal-declaratii.ani.md/) in 15 days from the date of submission. Exceptions are information with limited access in statements that are blocked / anonymized (eg, the identification number of the subject of the declaration, his domicile and telephone number, the name, surname, addresses and identification numbers of family members and the spouse / concubine, addresses and cadastral numbers of real estate, etc.). The statements of the subjects of the declaration that fall under the incidence of the State Secret Law 245/2008 are not public. 
</t>
  </si>
  <si>
    <t>According to the art. 47 of the Law on Corruption Prevention, the NACP provides unhindered permanent access to the register of asset declarations on the NACP's official website.
Access to the asset declarations register is granted through the ability to view, copy and print information, as well as a set of data (electronic record), organized in a format that allows its automatic processing. Most of the data from asset and interest declarations (except narrowly defined exceptions of personal data like the numbers of bank accounts or concrete addresses of real estate of public officials) are publicly available. This data could be accessed through the link: https://public.nazk.gov.ua/. Some declarations of undercover agents or intelligence/counter-intelligence officers are not publicly available to protect them from disclosure. 
During the period of martial law enacted in Ukraine due to Russian military aggression, public access to the asset and interest declarations of public officials is fully restricted based on the NACP decision (https://bit.ly/3llqqAb). The restriction of public access for the period of martial law could be also stipulated in the Law on Corruption Prevention in case of adoption of draft law no. 8071 with the respective amendment from the parliamentary committee.</t>
  </si>
  <si>
    <t>Does the institution/ body in charge of  verification have the capacity/ possibility to verify the real cost of the declared assets/  incomes/ interests?</t>
  </si>
  <si>
    <t>The sole state body in Armenia empowered to verify declarations is CPC. Study of its website did not reveal any of its decision, which could be stemmed from the verification of the declared assets/ incomes/ interests. Thus, either CPC has no enough capacity to carry out such task or such verification did not reveal any irregularities in the declarations in this aspect. Thus, response "Not applicable" is chosen.</t>
  </si>
  <si>
    <t>The Civil Service Bureau does not have the capacity to question and review the accuracy of all declarations, especially regarding the worth of the assets. However, it should have the capacity to check the declarations against the local company registries. TI Georgia maintains that CSB fails to do that.</t>
  </si>
  <si>
    <t xml:space="preserve">Yes, the National Integrity Authority has the right to apply to the services of experts to verify the real cost of the declared asset, however, this usually requires funds and this verification is applied when there are serious doubts about the value of the declared asset </t>
  </si>
  <si>
    <t>According to the NACP regulation on asset declarations' full verification procedure, the Agency has the power to involve experts and specialists during the process, in particular, for defining the market value of an asset or defining the value of an undeclared asset. In practice, the NACP cooperates only with one state-owned forensic expertise entity, which limits the autonomy of the body; hiring private experts requires the allocation of an additional budget; also, the NACP doesn't receive expert reports which are official pieces of evidence, but just has a "letter" from the forensic expertise entity on "possible market value" of an asset - at least in some instances, courts in administrative proceedings do not recognize such letter as an admissible piece of evidence.</t>
  </si>
  <si>
    <t>Does this institution/ body have the capacity/ possibility to verify the correctness of the declaration vis-à-vis the assets/ incomes/ interests abroad?</t>
  </si>
  <si>
    <t>Same response, as to the previous Question.</t>
  </si>
  <si>
    <t>CSB does not have the capacity to verify the real costs of property and other assets abroad, or verify that they are declared in full.</t>
  </si>
  <si>
    <t xml:space="preserve">This capacity of the National Integrity Authority is rather doubtful. As this institution is not a law enforcement body, it can not apply for the assistance of law enforcement institutions abroad to verify the real costs of declared assets </t>
  </si>
  <si>
    <t>LCP doesn't provide any limitations on the verification of information about assets abroad. To this end, LCP provides the NACP with the powers of cooperation with foreign competent authorities as well as the use of foreign registers and databases (including with paid access). The NACP routinely uses these powers in course of full verification of declarations.</t>
  </si>
  <si>
    <t>Does this institution/ body have the capacity / possibility to cross-check the information on considerable donations from abroad with foreign tax and law enforcement institutions?</t>
  </si>
  <si>
    <t>Only if such donation has been carried out through bank transfer.</t>
  </si>
  <si>
    <t xml:space="preserve">Theoretically, the CSB should have the possibility, however, given its very hands-off approach this is not expected in practice. </t>
  </si>
  <si>
    <t>This capacity of the National Integrity Authority is rather doubtful. As this institution is not a law enforcement body, it can not apply for the assistance of law enforcement institutions abroad to verify the real costs of declared assets,</t>
  </si>
  <si>
    <t>In principle, such a possibility hasn't been ruled out by the LCP: it provides the power of the NACP to exchange information with competent authorities of foreign states as well as with international organizations. There're no further details, so competent authorities could potentially include "foreign tax and law enforcement institutions". The NACP doesn't provide concrete authorities where requests for legal assistance have been sent. The biggest problem is a legal basis at the international level for such a data exchange: the NACP usually refers to the art. 43 UNCAC, while not all the countries use this provision as a sufficient legal basis for cooperation in administrative proceedings.</t>
  </si>
  <si>
    <t>1.8.1.4 Whistleblower protection</t>
  </si>
  <si>
    <t>Does the country have whistle-blower protection legislation in place?</t>
  </si>
  <si>
    <t xml:space="preserve">On June 9, 2017 NA passed the Law on the Whistleblowing System, which entered into effect on January 1, 2018. This is the main legal act regulating whistleblowing, procedure of whistleblowing, protection of whistleblowers, etc. Articles 10 (Right to defense of whistle-blower and persons affiliated to him/her), 11 (Protection of personal data of whistle-blower in the anonymous whistle-blowing cases) and 12 (Judicial protection of whistle-blower and persons affiliated to him/her), as well as certain provisions of Articles 6 (Internal whistle-blowing and proceedings on internal whistle-blowing) and 7 (External whistle-blowing and proceedings on external whistle-blowing)  of the Law provide legal tools for whistle-blower protection. </t>
  </si>
  <si>
    <t>Yes, Azerbaijan has a law "On state protection of persons involved in criminal proceedings" and paragraphs 11-1 and 11-2 in the law "On combating with corruption"</t>
  </si>
  <si>
    <t>Yes, whistleblower protection is provided by the law on Conflict of Interests and Corruption in Civil Service (from December 2022 - Law on Fighting Corruption).</t>
  </si>
  <si>
    <t xml:space="preserve">"Yes, Law no. 122/2018 regarding the whistleblower protection 
integrity, which has as objectives:
▶ promoting the climate of integrity in the public and private sectors;
▶ ensuring the protection of the alarms
integrity against revenge, in
the context of the examination of the disclosures of
public interest in illegal practices;
▶ prevention and sanctioning of revenge. Recently, the National Anti-corruption Centre issued a draft of a new Law on protection of whistle-blowers, however this attempt was qualified by experts from civil society as an unsuccessful attempt to make an amalgam of the previous law with the recommendations of the EU and a law that would not stimulate the process of whistle- blowing ( https://www.capc.md/noutati/opinia-capc-asupra-proiectului-noii-legi-cu-privire-la-avertizorii-de-integritate-este-inoportun-si-nu-va-incuraja-mai-mult-potentialii-avertizori/ )
</t>
  </si>
  <si>
    <t>Whistleblower protection covers those who report corruption offenses, corruption-related offenses, or other violations of the Law on Corruption Prevention. The legal basis for providing protection to whistleblowers is section VIII of the Law on Corruption Prevention.</t>
  </si>
  <si>
    <t>Does the law provide for the following post-retaliation remedies such as appropriate compensation and reinstatement?</t>
  </si>
  <si>
    <t>Response "Partially" is chosen, mainly, because the Law on the System on the Whistleblowing does not explicitly provide any post-retaliation remedies for the whistleblowers, though, its certain provisions (containing in the articles of the Law mentioned in the response to the previous Question) can be applied to guarantee the whistleblower for the post-retaliation remedies, as protection from harmful action. 
Compensation can be provided in extremely restricted cases in the scopes of the protection of the labor rights of the whistleblower /only in case of no possibility of reinstatement/. The Civil code does not provide for moral damage compensation in case of violation of rights by non-state authorities.
As of reinstatement, both within the framework of “Internal whistleblowing” and “External whistleblowing” the authority which received the report has obligation to “undertake, within his or her competences, measures to protect whistle-blowers from harmful actions, as well as to eliminate the harmful actions and the consequences thereof” (see Point 6 of Part 3 of Article 6 and Point 6 of Part 3 of Article 7). Also, according to Part 3.2 of Article 10 of the Law (this part was among the amendments and changes introduced by NA in the Law on the Whistleblowing System on December 7, 2022 and entered into force on January 1, 2023): "In order to protect the whistleblower from harmful actions or their consequences, the relevant body within its jurisdiction:
1) ensures confidentiality of information;
2) creates sufficient conditions for the unhindered performance of his official duties by the whistleblower;
3) in case of unnecessary and illegal interventions in the activities of the whistleblower, takes appropriate measures to eliminate them;
4) implements the protection of the whistleblower's labor rights by the means and procedure defined by the Labor Code of the Republic of Armenia;
5) takes necessary measures to protect the whistleblower arising from the situation, including moving the whistleblower to another office, ensuring that the whistleblower is not artificially burdened with instructions, etc."</t>
  </si>
  <si>
    <t>Partially provide it. For example, paragraph 11-2.4 from "On combating with corruption" law said: "The administration, enterprise or organization that applies measures of responsibility against the employee of the administration, enterprise or organization who has reported on corruption-related offenses must justify that they arise from the circumstances established by law and are not related to the information on corruption-related offenses. When that employee is certified, the representative of the authorized structural unit must attend the meeting of the certification commission".</t>
  </si>
  <si>
    <t>The law does not go further than prohibiting retaliation or disciplinary proceedings regarding the specific incident of reporting by the whistleblower. The legislation of civil service however does offer robust protective provisions to civil servants in general, in case of illegal dismissal from the workplace and the courts have consistently applied this law, including awarding the foregone income and other compensations. However the process is always protracted and requires that the dismissed overcome the many barriers to access to justice that are present in Georgia.</t>
  </si>
  <si>
    <t xml:space="preserve">The law provides material and non-pecuniary damage suffered as a result of revenge
• medical and psychological aid – most probably yes, because the law provides guarantees for material and non-pecuniary damage compensation suffered as a result of revenge 
</t>
  </si>
  <si>
    <t>According to the art. 53-4 LCP, in case of dismissal of a whistleblower/close person related to the report on offense, such a person shall be reinstated to the previous position, and he/she can also receive a compensation of an average salary for the period of being outside of the office, but not exceeding 1 year. If the lawsuit/claim on reinstatement is considered longer than 1 year due to reasons not related to the whistleblower, or his/her close person, such a person can receive compensation for the whole period outside of the office (i.e., more than 1 year).
Also, the same provision provides the same right for reinstatement to the previous position and compensation if the whistleblower or his/her close person had been transferred to a lower position due to reporting. In this case, compensation is defined as a difference between higher- and lower-level positions.
If the whistleblower or his/her close person had been illegally dismissed, there's a ground for reinstatement, but the whistleblower or his/her close person declined the reinstatement, he/she can receive compensation of a 6-month average salary. If reinstatement is not actually possible, compensation of a 2-year average salary is provided.</t>
  </si>
  <si>
    <t>Are anonymous whistle-blower reports accepted and protection granted to anonymous whistle-blowers when they have been identified in practice?</t>
  </si>
  <si>
    <t>Anonymous reports are accepted through Unified Electronic Platform for Whistle-blowing (https://azdararir.am/en/) based on the requirements of Article 9 of the Law on System of Whistleblowing). It provides full anonymity, if the whistleblower chooses so, while reporting via platform. In addition, Part 5 of the same Article stipulates that provisions of Article 7 (External whistle-blowing and proceedings for external whistleblowing) shall extend to the anonymous reports to the extent that they are applicable by mutatis mutandis. So far, in practice there have not been reports in media on the identification of anonymous whistleblowers. Response "Partially" is chosen, as the reports of anonymous whistle-blowers are accepted through Unified Electronic Platform for Whistle-blowing and the anonymity of these whistle-blowers is guaranteed. However, as it has been mentioned in previous answers, legal means of protection are not so specific to guarantee protection of whistle-blowers (including anonymous ones), if they will be identified in practice (which did not occur, so far).</t>
  </si>
  <si>
    <t>I haven't sufficient information. By the legislation, "If the person who informs about corruption-related offenses does not want his information to be disclosed, the head of the authorized structural unit, department, enterprise or organization and specialized bodies in the field of combating corruption must ensure his confidentiality. This information is disclosed with the written consent of the person who reported the corruption-related offenses."</t>
  </si>
  <si>
    <t>Anonymous whistle-blower reports are accepted and the whistleblowing web page run by the CSB https://mkhileba.gov.ge/ does allow for anonymous reports. However, there is no explicit protection of the whistleblowers, other than them requesting special witness protection from law enforcement authorities. There are no reports available on this.</t>
  </si>
  <si>
    <t xml:space="preserve">The whistle-blowers are obliged to identify themselves.  There is no provision on the case when the anonymous whistle-blower is identified. However, in case of public disclosure of illegal practices, the employee may be recognized as a whistle-blower either by the examination authorities or by the protection authorities, with the simultaneous request for the granting of protection.
</t>
  </si>
  <si>
    <t>According to the art. 53-3 LCP, the whistleblower has a right to report alleged facts of corruption offenses, corruption-related offenses, and other violations of the LCP without identification of him/her (anonymously). According to the art. 1 LCP, internal and regular reporting channels should provide the possibility to file an anonymous report. The notion of "whistleblower" that is defined in art. 1 LCP covers all those persons who file a report notwithstanding anonymous report or not; therefore, all the rights for protection are equal for all those who reported.</t>
  </si>
  <si>
    <t>Is there wide public trust in the whistle-blower protection system?</t>
  </si>
  <si>
    <t>Whistleblowing still is viewed as socially unacceptable behavior among public and, as a result, still very few people become whistleblowers. According to the results of of the mentioned above "Public Opinion Study on Corruption in Armenia" survey conducted by CRRC Armenia on October-November 2021, 56.7% of the respondents consider whistleblowing as socially deprecating behavior. Only 23.6% of the respondents are aware about the Unified Electronic Platform for Whistleblowing and only 0.3% of them will apply firstly to that Platform to report the corruption of officials and only 12.3% will report at all about the incidences of corruption. This discouraging picture is supplemented with the statistics on the numbers of whistleblowers, who used the mentioned platform (see https://azdararir.am/am/statistics on the Unified Electronic Platform for Whistle-blowing).  According to that statistics, during January-March 2023 only 25 persons reported through the Platform. 
Obviously, such public attitude and behavior towards whistleblowing makes it, in some sense, irrelevant to argue about wide public trust in the whistleblowing. In addition, there are no reports in media, which describe either success stories, when whistleblowing helped to reveal corruption crimes, or opposite cases, when whistleblowers were revealed and retaliated.</t>
  </si>
  <si>
    <t xml:space="preserve">I think no. In practice we faced with situation, when your complaint going to person, about whom you are complain. </t>
  </si>
  <si>
    <t>The SCB is not considered an independent and strong institution, nor are the law enforcement bodies free from political influence. Hence there is little confidence and trust in the mechanism, however this is impossible to substantiate with data, given that there have been no public opinion studies on this topic.</t>
  </si>
  <si>
    <t xml:space="preserve">There is no trust in this system. The national wide surveys show that about 27% of households and 20% of businesses face corruption annually. Of them only 16% of households and 10% of businesses try to report the cases to the authorities. The once that do not report corruption motivate this by feeling unprotected or expecting eventual persecutions or threats (https://cna.md/public/files/Raport_SNIA__semestul_I_2022_.pdf ) 
</t>
  </si>
  <si>
    <t>Despite many positive developments in the whistleblowers' protection system in Ukraine, it cannot be concluded that the system enjoys wide public trust. The latest OECD report states that "external channels created by the NACP and NABU are considered efficient and trustworthy, but this is not a predominant assessment of the framework’s mechanisms as a whole". Also, it's added that "citizens fear retaliation and there are cases of retaliation against reporting persons. Also, still certain legacy exists and image of reporting is not necessarily positive. Besides, practice shows that being a whistleblower in Ukraine is a difficult choice to make leading to risks of reputation and career" (https://bit.ly/417GVPc; p. 60).
Also, recently the National Agency for Corruption Prevention presented the results of an annual survey on corruption, which covers business and society. According to the report, in 2022 (https://bit.ly/3KD5I8H; p. 159, 161, 163, 168): 
(1) 11,2% of citizens and 26,2% of businesses declared readiness to report instances of corruption to competent authorities;
(2) only 5,7% of citizens and 12,8% of businesses actually reported instances of corruption they have encountered;
(3) the awareness about guarantees of whistleblowers' protection remains low and decreased in comparison with 2021 (from 13,4 to 8,4% of respondents among citizens). The positive development is that the majority of respondents among citizens (65,1%) and business (86,0%) demonstrates a positive attitude toward those who report corruption.</t>
  </si>
  <si>
    <t>Please indicate the score of your country for the indicator “Control of corruption”, according to Worldwide Governance Indicators, 2022 Score, Table View, Source: https://info.worldbank.org/governance/wgi/</t>
  </si>
  <si>
    <t xml:space="preserve">For 2021 (last year of measurement) score was 0.07 on [-2.5, 2.5] scale, percentile rank - 59.62 </t>
  </si>
  <si>
    <t xml:space="preserve">For 2021:
Estimate: -0.83 (ranges from approximately -2.5 (weak) to 2.5 (strong) governance performance)
Rank: 21,63 (ranges from 0 (lowest) to 100 (highest) rank)
Lower: 12,50
Upper: 33,65
</t>
  </si>
  <si>
    <t>23.08 in 2021</t>
  </si>
  <si>
    <t>35.58 (available data from 2021 )</t>
  </si>
  <si>
    <t>The score for 2021 for Ukraine is -0,77. The score for 2022 is unavailable so far.</t>
  </si>
  <si>
    <t>Please indicate the global score of your country according to Transparency International, CPI 2022. Source:  https://www.transparency.org/en/cpi/2022</t>
  </si>
  <si>
    <t>CPI score for 2022 was 46 on scale [0, 100]</t>
  </si>
  <si>
    <t>Score 23/100, rank 157/180. Score change: -7 since 2021</t>
  </si>
  <si>
    <t>39/100</t>
  </si>
  <si>
    <t>56/100</t>
  </si>
  <si>
    <t>39</t>
  </si>
  <si>
    <t>The score of Ukraine is 33, ranked 116.</t>
  </si>
  <si>
    <t>Is the supreme audit agency organisationally independent from the executive, legislature and judicial organs?</t>
  </si>
  <si>
    <t>According to Article 198 of the Constitution with changes introduced through 2015 constitutional referendum (hereafter - Constitution), the Audit Chamber of Armenia is the national supreme audit institution, which "is an independent state body, which carries out in the area of public finance and property audit of means of state and municipal budgets , credits and loans received by them, and legality and effectiveness of the use of state and municipal property". Independence from any branch of the government is stated also in Article 2 of te Law on Audit Chamber.</t>
  </si>
  <si>
    <t>The supreme audit agency is the Chamber of Accounts. In accordance with Article 92 of the Constitution of the Republic of Azerbaijan the Chamber of Accounts established by the Milli Majlis (parliament). This body reporting to the parliament and carrying out permanent external state financial control. 
The supreme audit agency has an independent balance sheet, state-owned property, treasury and bank accounts. Their activities, by the special law about this chamber, is based on the principles of legality, independence, collegiality, transparency, objectivity, fairness and professionalism. At the same time the Chamber of Accounts has organizational and functional independence, and illegal interference in its activities is inadmissible.</t>
  </si>
  <si>
    <t>Highly dependant on president of Belarus</t>
  </si>
  <si>
    <t>The State Audit Office (SAO) is an institutionally, financially, functionally. And organizationally independent organization, according to the Organic Law on State Audit Office, Art. 3. para.3.</t>
  </si>
  <si>
    <t xml:space="preserve">Yes, the Law on the Chamber of Accounts (CoA) no. 260/2017 contains provisions to guarantee the independence of the CoA. The law ensures its organisational, functional, operational and financial independence. By the law, in the exercise of its attributions and powers, the CoA cannot be directed or controlled by any natural or legal person, being declared an apolitical institution. CC is a legal entity under public law, fully financed from the state budget. The CoA’s has its own budget, which is elaborated and approved under the conditions of the Law on public finances and budgetary-fiscal responsibility, no. 181/2014, and is administered independently. CoA, decides independently on the audit activity program, as well as on how to implement it (http://www.transparency.md/wp-content/uploads/2021/03/TI_Moldova_Chamber_of_Accounts_Alternative_Institutional_Evaluation.pdf ).  
</t>
  </si>
  <si>
    <t>The supreme audit agency in Ukraine is the Accounting Chamber.
According to the art. 3 of the Law of Ukraine on the Accounting Chamber of Ukraine (hereinafter "LAC"), the Accounting Chamber is a financially, functionally, and organizationally independent institution. At the same time, art. 98 of the Constitution of Ukraine provides that the Accounting Chamber carry out the control on behalf of the Parliament of Ukraine. Also, art. 1 LAC defines that the Accounting Chamber is accountable to the Parliament of Ukraine and regularly informs it about the results of the work.</t>
  </si>
  <si>
    <t>Is the head (collegiate leadership) of the audit agency protected from removal without relevant justification?</t>
  </si>
  <si>
    <t>Parts 6 and 7 of Article 17 of the Law on Audit Chamber (AC) provide narrow and exhaustive grounds for the termination of powers of the member, including its Chairperson, of the Chamber. According to Part 6 of the named Article, by at least three fifth of its votes NA shall terminate the powers of the AC member (remove him/her), including those of its Chairperson, if he/she violated the requirements of incompatibility defined by Part 5 of this Article (holding positions in other state or municipal bodies not stemming from his/her status as AC member, holding positions in commercial organizations, engaging in entrepreneurial activities, performing other paid work, except scientific, educational or creative work), is member of political party, conducts political activities, does not exercise political restraint. Part 7 of the same Article provides the powers of the member of AC shall be terminated, if a) his/her term of office is expired; b) based on the entered into force court judgment on the conviction for a crime or verdict on incapacity or limited capacity or verdict on missing or dead; c) it was revealed that AC member has such physical disability or disease, which is included in the approved by the Government decree list of physical disabilities or diseases, which hinder the appointment of judge; d) AC member resigns; e) AC member terminates his/her Republic of Armenia citizenship or acquired citizenship of another country; and, f) AC member passes away. Considering this, it will be correct to state that the head and members of AC are protected from arbitrary removal from their offices. The only issue that can give rise to different interpretations is the requirement for AC member to exercise political restraint (see above in Part 6 of Article 17), when the term "political restraint" is not defined by Law. For example, AC Chairperson's or member's any response to the criticism against them from MPs or members of executive representing ruling political force could be viewed by the latter as failure to exercise political restraint.</t>
  </si>
  <si>
    <t>By the law, if there is a legally binding conviction of the court about the member of Chamber of Accounts, then only the Speaker of the Milli Majlis of the Republic of Azerbaijan can issues an order on premature termination of the powers. In case when any member of Chamber subject to disciplinary action, then parliament can terminate their powers.</t>
  </si>
  <si>
    <t>The head of SAO, the Auditor General, can only be removed through an impeachment procedure.</t>
  </si>
  <si>
    <t xml:space="preserve">Yes, The Chair of the Chamber of Accounts is appointed by the Parliament for a term of 5 years, at the proposal of the Chair of the Parliament, based on public competition, with the vote of the majority of the elected MPs. The other members of the CoA are appointed by the Parliament for a term of 5 years, at the proposal of the Chair of the Chamber of Accounts, based a public competition, with the vote of the majority of the elected MPs. The Vice-President of the Chamber of Accounts is appointed by the Parliament, at the proposal of the Chair of the CoA, from its members.
</t>
  </si>
  <si>
    <t xml:space="preserve">Art. 20 LAC defines an exhaustive list of grounds for early termination of powers of the head/members of the Accounting Chamber. However, for the period of martial law, the Parliament of Ukraine has a right to remove these officials through a no-confidence vote even without clearly specified grounds from the art. 20 LAC. This power of the Parliament is defined in art. 12 of the Law on Legal Regime of Martial Law.
Besides the AC as a supreme audit institution, there's also a State Audit Service ("SAS") established in Ukraine as a central executive agency. It's managed by the Head of SAS, who can be dismissed based on the grounds defined in the Law on Civil Service (https://bit.ly/3LvJbuM). These grounds are broader than those defined for the leadership of the AC. </t>
  </si>
  <si>
    <t>Is there a government paper defining a system of Public Internal Financial Control (PIFC)?</t>
  </si>
  <si>
    <t xml:space="preserve"> By its November 28, 2019 Decree N 1716-L Armenian Government approved the 2019-2023 Strategy of the Reforms of the State Finance Management System and its 2019-2023 Action Plan. The Strategy defines the sectors within the framework of State Finance Management System (SFMS)  reforms. One of the 14 sectors is the sector of state internal financial control and financial-budgetary oversight (see p. 4 of the Strategy). Each sector in its turn consists of components and, specifically the sector of state internal financial control and financial-budgetary oversight consists of the following components: a) financial management and control; b) internal audit of the public sector; c) centralized harmonization unit, and d) financial-budgetary oversight. For each component problem statement and objectives, goal, final performance outcome indicators and targets and, for each target, actions aimed to reach the target, their description and final output indicators are formulated. The mentioned characteristics of the public sector internal audit component are described on pp. 39-42 of the Strategy.  </t>
  </si>
  <si>
    <t>We can mention the “Rules on planning, conducting and formalizing the results of financial control measures by the State Financial Control Service of the Ministry of Finance of the Republic of Azerbaijan” (https://e-qanun.az/framework/25478)</t>
  </si>
  <si>
    <t>No to my best of knowledge</t>
  </si>
  <si>
    <t>Yes, the Law of Georgia on Public Internal Financial Control was adopted by the Parliament of Georgia in 2010.</t>
  </si>
  <si>
    <t xml:space="preserve">Yes, according to the Law on public internal financial control no. 229/2010, 
the internal public financial control includes the internal managerial control and the internal audit.
(  https://www.legis.md/cautare/getResults?doc_id=125252&amp;lang=ru ) "
</t>
  </si>
  <si>
    <t>Internal control and internal audit are stipulated by Art. 26 of the Budgetary Code of Ukraine (https://bit.ly/44fWE1k). Also, the Cabinet of Ministers adopted a Regulation on the procedure for internal audits and the establishment of units for internal audit (https://bit.ly/3oGziBA), as well as Basic principles for internal control of budgetary funds (https://bit.ly/3AA8XHS).</t>
  </si>
  <si>
    <t>Is there an action plan specifying and scheduling the measures required to set up PIFC?</t>
  </si>
  <si>
    <t>As it has been mentioned in the response to the previous Question, by its November 28, 2019 Decree N 1716-L Armenian Government approved the 2019-2023 Strategy of the Reforms of the State Finance Management System and its 2019-2023 Action Plan. Part of the latter is the set of specified and scheduled measures required to set up PIFC (see pp. 21-24 of the 2019-2023 Action Plan).</t>
  </si>
  <si>
    <t>Partially, we can find something about the financial control in "National Action Plan for strengthening the fight against corruption for 2022─2026", for example, paragraph 3.3. is about "further increasing the efficiency and quality of inspections and other control measures carried out in connection with the efficient spending of funds allocated from the state budget, increasing transparency in the spending of funds allocated from the state budget".</t>
  </si>
  <si>
    <t>The PIFC has been set up and there is an internal audit department (the harmonization center) inside the Ministry of Finance that ensures the development of internal control and coordination of various internal audit units.  This department is also responsible for developing the PIFC strategy and action plans and reporting on their implementation.</t>
  </si>
  <si>
    <t xml:space="preserve">Yes, according to the Regulation on self-assessment, reporting of the internal managerial control system, the evaluation is done annually, with the elaboration and presentation to the Ministry of Finance of a special report. The Ministry of Finance  prepares the consolidated annual report on public internal financial control, which is presented annually to the Government, until June 1.
</t>
  </si>
  <si>
    <t>As Ukraine has already completed the set-up of the system of internal control and internal audit, at this stage the strategy and the action plan (both approved by the Cabinet of Ministers in December 2021) are focused on the increase of its effectiveness (https://zakon.rada.gov.ua/laws/show/1805-2021-%D1%80#Text).</t>
  </si>
  <si>
    <t>Are there internal audit units that assess these internal control systems and report to the leading management?</t>
  </si>
  <si>
    <t>Part 2 of Article 5 (Organization of the internal audit) of the Law on Internal Audit provides that internal audit in the organization shall be conducted either by a unit within the structure of the organization or by such invited persons, who are included in the list defined by Point 5 of Part 4 of Article 13 of the named Law. If the audit is performed by invited persons, then the latter shall ensure execution of rights and duties of the audit unit, including the head of that unit. Part 1 of the same Article provides that the system of internal audit of the organization shall perform under the supervision of the head of that organization. In addition, Part 3 of Article 8 (Duties of the head of the internal audit unit and internal auditors) provides that the head of the internal audit unit shall be accountable to the head of the organization and internal audit committee and shall submit reports to them. In practice, there is no information on their performance - their quality and numbers of audit reports.</t>
  </si>
  <si>
    <t>Maybe. It is difficult to say anything exactly. During the last 10 years information about the structure of state bodies has been completely hidden from the public.</t>
  </si>
  <si>
    <t>Yes, Internal Audit units in Ministries and other institutions report their findings to the head of the institution.</t>
  </si>
  <si>
    <t xml:space="preserve">Yes, according to the Law on public internal financial control, the manager of the public entity designates a subdivision responsible for coordinating the activities of organizing and maintaining the internal managerial control within the entity. Also, based on the same law,  the Ministry of Finance approved the Regulation on self-assessment, reporting on the internal management control system (https://www.legis.md/cautare/getResults?doc_id=119967&amp;lang=ru) evaluate this system. This regulation is mandatory for all CPAs and LPAs.
</t>
  </si>
  <si>
    <t>According to Government regulations, it's required to establish internal control unit (or, in one instance, to designate an official for this function), and the head of such a unit has to be subordinated directly to the head of the agency/entity. The mandate of such internal control units covers the assessment of the effectiveness of the internal control system (https://bit.ly/3oGziBA).</t>
  </si>
  <si>
    <t>Do the practices of appointing audit agency staff support the independence of the agency?</t>
  </si>
  <si>
    <t>According to Article 41 (Service in the structural units of the Audit Chamber) of the Law on Audit Chamber provides that the service in the Audit Chamber is civil service, which is carried out in compliance with the Civil Service Law. In other words, the staff of Audit Chamber are civil servants, meaning that theoretically, following the provisions of the Civil Service Law, AC staff shall be functionally independent and, by that, support the independence of AC. What is happening in practice, is difficult to assess, as there have been no media publications or other reports regarding how the AC staff is appointed..</t>
  </si>
  <si>
    <t xml:space="preserve">Hard to tell anything about it. All members of supreme audit agency was appointed by parliament. </t>
  </si>
  <si>
    <t>The Auditor General appoints the whole staff of the office, including all  Deputy Auditor Generals. The staff recruitment processes and procedures are regulated by the civil service legislation.</t>
  </si>
  <si>
    <t xml:space="preserve">The last selection process of the Chair of the Chamber of Accounts was made during the previous governance with lack of transparency and excluding the competition and clearly based on political preference, however, giving the new comportment of the Parliament and Government, the Chair of the Chamber of Accounts is appointed by the opponent to the current Governance party and is less likely depending from power-holders.  In its monitoring report (2022), TI-Moldova shows an improvement of the performance of Chamber of Accounts and its credibility (http://www.transparency.md/2022/10/20/auditul-conformitatii-achizitiilor-publice-cum-se-implementeaza-recomandarile-curtii-de-conturi/) </t>
  </si>
  <si>
    <t>The leadership of the AC is appointed by the Parliament through the competition. However, the law doesn't provide even the key modalities of such a competitive selection. In practice, without legally defined criteria for candidates' evaluation, the appointment is rather political in its nature and it doesn't ensure the political independence of the members of the AC. Also, the Head of the AC is appointed by the Parliament based on the motion of the Speaker of the Parliament, and the preliminary procedure is not defined in a proper way too.
As to the appointment of the Head of SAS, this official has to be appointed through the competition stipulated by the Law on Civil Service for civil servants of the highest category. During the martial law period, the requirement to carry out such competitive selection is suspended. 
The staff of both AC and SAS under the general rule has to be selected through the competition as stipulated by the Law on Civil Service. However, for the martial law period, the open selection procedures are suspended.
The report of the AC for 2022 demonstrates that this body wasn't carried out the competitive selection of its staff (https://bit.ly/3VfUPgO; p. 146-147). Contrary, according to the report of the SAS for 2022, this body published vacancy notices on its official website (https://bit.ly/3oJH2mv; p. 62). There's no available comprehensive analysis of staff selection to these bodies and to which extent the independence of staff and leadership of both institutions is ensured in practice.</t>
  </si>
  <si>
    <t>Does the audit agency regularly publish reports about its audits?</t>
  </si>
  <si>
    <t xml:space="preserve"> The "Documents" page of the official website of AC (http://armsai.am/hy), among other documents, contains also AC's conclusions or reports on audits (see http://armsai.am/hy/current-conclusions). There are two types of conclusions - current conclusions on on-going audits and conclusions on the annual report on the state budget execution. The latter document is required by Armenian Constitution (see Article 111) to accompany the state budget execution report submitted to NA. So far, all conclusions have been published in a timely manner, without delays.</t>
  </si>
  <si>
    <t>Partially. According to the annual report, the chamber of Accounts conducted 42 audits. Only 20 of its were published on their website. However, only half of them can be found detailed reports. For the rest, only brief reports were posted.</t>
  </si>
  <si>
    <t>The SAO publishes all of its audit reports on its web page www.sao.ge and also publishes its own annual report. The report is to be submitted to the Parliament by June 1 of each year. These reports are also published on the SAO web page.</t>
  </si>
  <si>
    <t xml:space="preserve">Yes, all audit reports are available on the web-site of the institution (http://ccrm.md/ )
</t>
  </si>
  <si>
    <t>The reports that have been approved by the Accounting Chamber after an audit are published on its official website (http://rp.gov.ua/FinControl/!FinReports/). However, there're instances when the audit has been planned for a period, but actually, the report with the findings of an audit hasn't been approved and published. For instance, it's obvious from the Accounting Chamber plan for work for 2022 (those audits that were completed with the report are mentioned in the plan and have links provided: http://rp.gov.ua/Plan/2022/?id=1358).
As to the SAS, only generalized results are available on its official website (https://dasu.gov.ua/ua/plugins/userPages/3517) or in separate pieces of news (https://bit.ly/3NfdXJO). A separate page with detailed reports on the results of SAS audits has not been found during the analysis.</t>
  </si>
  <si>
    <t>Does Parliament regularly debate the reports of the audit agency?</t>
  </si>
  <si>
    <t>According to Part 4 of Article 5 of the Law on Audit Chamber, AC shall submit to NA annual statement about its activities, conclusion on the annual report on the state budget execution and current conclusions for the cases prescribed by the same Law. The Law on NA Procedures stipulates conducting debates/discussions on all three mentioned documents (for current conclusions - only by NA relevant standing committee, who, if deems necessary, can invite also other standing committees to take part in the discussion). In practice, NA regularly debates AC's annual statement about its activities and conclusion on the annual report on the state budget execution(the latter - very actively), which the public can follow through live floor broadcasts on TV and NA website. Regarding debates on current conclusions, from NA website it is revealed that during the period covered by this edition of the EaP Index (September 2021 - February 2023) seven debates (discussions) on current conclusions has been carried out.</t>
  </si>
  <si>
    <t>Our parliament haven't any tradition of the debates about audits or reports. In general, only audit of the state budget discussed in parliament (not a lot, 10-15 minutes). The other audits discussed only in media.</t>
  </si>
  <si>
    <t>SAO must submit its annual report to the Parliament by June 1 of each year. The Parliament then hears and discusses the findings. Since the Parliament is dominated by a single party, there is usually little meaningful debate on the SAO findings.</t>
  </si>
  <si>
    <t xml:space="preserve">The reports of the Chamber of Accounts are examined by the Parliamentary Commission for Control of Public Finance. TI-Moldova is advocating that the annual reports of the Chamber of Accounts are discussed publicly during a  Parliamentary session.  
</t>
  </si>
  <si>
    <t>According to the data provided by the AC in reply to the request, in 2022, 25 issues were considered by the parliamentary committees and sub-committees.
As for SAS, the annual report for 2022 doesn't provide any data on parliamentary debate based on the findings of its audits.</t>
  </si>
  <si>
    <t>Does the government act on the findings of the audit agency?</t>
  </si>
  <si>
    <t>Part 6 of Article 26 (Current Conclusion of the Audit Chamber) of the Law on Audit Chamber provides that AC, within 3 working days after the approval of the current conclusion (by the its Board), shall send to the head of the organization - object of audit, including also governmental agency, the named conclusion. The object of audit, within 30 days after receiving the conclusion, shall provide information to AC about its steps to address the revealed inconsistencies, steps to be taken to address those inconsistencies, implementation of the proposed by AC recommendations and other information in a written form. The response of the object of audit shall be included in the current conclusion and presented to NA and Government (see Part 7 of the same Article). In practice, these requirements are followed by AC. Regarding the objects of audit, as the local expert revealed through checking several current conclusions, they often ignore responding to AC on the steps taken by them stemming from the current conclusions. In such cases AC simply states that fact in the corresponding section of the current conclusion.</t>
  </si>
  <si>
    <t>Sometimes. For example, the first corruption case against ministry of Culture was conducted based on the findings of Chamber of Accounts.</t>
  </si>
  <si>
    <t>The government does not consistently act upon the findings of the SAO audits. In 2021 SAO sent the materials to the Prosecution on 19 audits that it conducted.  The recommendations that SAO issues, however, rarely, if ever,  lead to significant policy change.</t>
  </si>
  <si>
    <t xml:space="preserve">The of study of TI-Moldova on the results of monitoring the implementation of the decision of the Chamber of Accounts (2022), shows that only 1/3 of CPAs implemented these recommendations on time ( http://www.transparency.md/2022/10/20/auditul-conformitatii-achizitiilor-publice-cum-se-implementeaza-recomandarile-curtii-de-conturi/ ). The other 2/3 of the recommendations were implemented with a delay, or have not been implemented by the time the monitoring was conducted. </t>
  </si>
  <si>
    <t>According to the information provided on the AC official website, public agencies undertake measures to implement AC recommendations. At the same time, in certain instances, public agencies provide their objections to AC recommendations, which are also described (https://bit.ly/40Mz2y5).
Also, the AC annual report for 2021 provides a description of measures undertaken by the Government for the implementation of the AC recommendations (https://bit.ly/3oKo5Qy; p. 157-160). 
As for SAS, according to the annual report for 2022 (https://bit.ly/3oJH2mv; p. 31-32), based on the findings of the audits, 704 managerial decisions were implemented, and disciplinary sanctions were imposed on 208 officials. The overall economic effect of implemented measures is assessed by the SAS for UAH 3,8 bln (ibid, p. 26). 
The percentage of implemented recommendations of AC/SAS remains unclear.</t>
  </si>
  <si>
    <t>Does the agency regularly (annually or biannually) go through an independent audit itself?</t>
  </si>
  <si>
    <t xml:space="preserve"> Part 3 of Article 23 of the Law on Audit Chamber provides that AC's annual financial reports are subject to external audit on an annual basis by an audit company selected through tender. Part 4 of the same Article provides that the named tender shall be organized by NA staff in compliance with the requirements of the Law on Procurement. As it can be seen from AC's website, AC has regularly undergone external audit and on its website audit reports for 2016-2021 are available. Audit report for 2021 was carried out by "Four A Consulting" CJSC independent audit company and the report was signed on November 28, 2022 - see http://www.armsai.am/files/finreports/finreport2021_audit.pdf.</t>
  </si>
  <si>
    <t>We haven't any information on this. In any case, according to the procurement register, they did not hire independent auditors for the period 2020-2022</t>
  </si>
  <si>
    <t xml:space="preserve">Yes, SAO goes through regular external audits. Since 2018 this is done by one of the big four accounting firms. In 2021 the audit was conducted by PwC. </t>
  </si>
  <si>
    <t xml:space="preserve">The law provides that the Chamber of Accounts is going through an independent  annual independent and submits the audit reports to the Parliament of the RM. In 2021, SIGMA conducted a peer review of the Chamber of Accounts https://ccrm.md/ro/peer-review-3587.html
All other information relevant to the external evaluation of the Chamber of Accounts is available on its web-site, for example:  
https://www.ccrm.md/ro/evaluarile-externe-confirma-credibilitatea-si-performantele-atinse-de-curtea-80_92664.html
 </t>
  </si>
  <si>
    <t>Such an option is stipulated in the LAC (art. 43), however, it's never been applied in practice, and such reports are not published on the Accounting Chamber's official website.
As to the SAS, its activities are regulated by the Government decree and it doesn't foresee such an independent audit (https://bit.ly/3Asfwwe). Also, AC hadn't conducted an external independent audit of SAS during the reporting period.</t>
  </si>
  <si>
    <t xml:space="preserve">1.8.3 Public procurement </t>
  </si>
  <si>
    <t>Does public procurement legislation cover all areas of economic activities concerning public interests including state owned enterprises, utilities and natural monopolies, as well as non-classified areas of the defence sector?</t>
  </si>
  <si>
    <t xml:space="preserve">The main primary legislative act on public procurement in Armenia is the Procurement Law (PL). Point 1 of Article 2 (Main Concepts Used in the Law) of PL defines the concept of the customer (procuring entity), meaning that those, who are listed under that definition shall conduct their procurement in compliance with PL. Those customers are: a) state bodies and local self-administration bodies defined by the Constitution and laws of the Republic of Armenia, state and municipal establishments; b) Central Bank of the Republic of Armenia; c) state or municipal non-commercial organizations; d) organizations with more, than 50% state or municipal shares; e) foundations established or associations formed by state or community or state or municipal non-commercial organizations or organizations with more, than 50% state or municipal shares; f) legal persons, who received donations or grants from state or community or state or municipal non-commercial organizations or organizations with more, than 50% state or municipal shares – on the procurement conducted using the means from those donations or grants; g) foundations established through reorganization of state or municipal non-commercial organizations or organizations with more, than 50% state or municipal shares; and, h) public organizations. 
Point 2 of the same Article defines which are the public organizations. According to it, public organizations are: a) legal or natural persons included in the list approved by the Public Services Regulatory Commission of the Republic of Armenia, which perform activities in the public service-regulated areas, except those persons, which are included in the mentioned because of having dominant positions in providing services in the framework of public electronic network operations in the area of electronic communications; and, b) other organizations of public services area, which exercise with special or exclusive right one or more, than one types of relevant activities, defined in this Article, if the procurement is carried out aimed at performing that type of relevant activities. Point 22 defines which activities are qualified as “relevant activities”, mentioned in Point 2 of Article 2. According to it, relevant activities are the following activities belonging to the area of public services: a) production of electrical and thermal energy (including their combined production), transmission (transportation) and distribution of electrical and thermal energy and natural gas, rendering of services of system operator in the areas of electrical energy and natural gas, construction or re-construction of new production capacities in the areas of electricity and thermal energy, construction of transmission (transportation) and distribution networks in the areas of electricity, thermal energy and natural gas; b) water supply, drainage and wastewater treatment of drinking, irrigation and industrial water; c) operation of public network in the area of electronic communication; d) those types of postal services, rail transport services and mandatory technical inspection services of transportation means, which are subject to tariff regulation by the Public Services Regulatory Commission of the Republic of Armenia; e) provision and operation of planned (existing) networks for rendering public services in the area of public transportation. The network of rendering transportation services is considered as existing, if the terms of operation, including the routes to be served or capacity to be provided or service frequency are defined by the competent state body; and, f) exploitation of the geographical location for the purposes of: f1) search and extraction of oil, gas, coal and other types of solid fuel; and f2) provision of airports or other terminal facilities to air or water carriers. Combining the mentioned three points of Article 2 of PL (1,2 and 22), one can see that neither utilities (in Armenian – կոմունալ ծառայություններ), nor natural monopolies (in Armenian – բնական մենաշնորհներ) are explicitly mentioned as customers in Point 1, definitions of public organizations provided in P.2 and relevant activities in P. 22, allow to conclude that most of the public organizations can be considered state-owned enterprises (part of them has legal-organizational form of non-commercial state or municipal organizations or fully or mostly (more, than 50%) state- or municipal-owned organizations or foundations, and, thus, are covered directly by Point 1 of the Article), utilities and natural monopolies, which mainly operate in the areas of utilities. At the same time, it is worth mentioning that PL contains provisions specific and general features for procurement conducted by certain customers. These provisions are contained in Section 7 (Features of Conducting Procurement) of PL, which consists of 4 Articles (Articles 52-55), covering general features of conducting procurement by public organizations (Article 52), special exceptions for procurement of public organizations (Article 53), features of procurement conducted by the Central Bank of the Republic of Armenia (Article 54) and features of procurement conducted for organization of electoral processes (Article 55). Finally, provisions of PL are not applied for some exceptional cases of procurement conducted by public organizations. Those cases are acquisition of: a) goods, which the organization is going to re-sell or lease to another entity (under certain conditions); b) goods, services and works aimed to carry out activities outside Armenia, provided that those activities will not be carried out inside Armenia; and, c) goods, services and works to carry out activities, different, than defined by PL relevant activities (if not combined with conduct of relevant activities, in which case provisions of PL shall apply). 
Definitions provided in Point 1 of Article 2 of PL do not exclude state organizations of the defense sector, meaning that not only non-classified, but also classified procurement of defense sector are regulated by PL. Classified procurement of the defense sector, as well as other sectors, are also regulated by PL. For that purpose, PL has a number of provisions, regulating procurement of such purchase items, which contain state secret covering also classified procurement of the defense sector. </t>
  </si>
  <si>
    <t>The first article of the law on public procurement notes that this legislation covers procurement at the expense of public funds, acquired by the state and through loans and grants received with a state guarantee, carried out by state enterprises and organizations, including enterprises and organizations, in which the state owns more than 30% in the share capital. There are also 4 exceptions: food purchases (regulated by a specialized structure), office expenses of the courts of first instance, purchases within the Alat Free Economic Zone and purchases of a company, which manage the official lottery games operator.
A significant part of the procurement carried out by state companies and a number of structures is not published in the public procurement register. There are several reasons for this: 
- State-owned companies often refer to the first article of this law, which refers to "at the expense of public funds, acquired by the state and through loans and grants received with a state guarantee". If they use "own" funds, then they do not consider it necessary to publish the relevant purchases. For example, the largest state-owned company - SOCAR - does not publish its purchases in the state register at all. Although there is a specialized section on the official website of this company, the publications in this section are often random and do not cover even 15-20% of ongoing purchases. 
- Some state-owned companies publish only purchases made as part of a request for quotations or small tenders (for example, Azerbaijan Airlines). 
- Other state organizations sign the direct contract and often do not report about it. In general, publication in the open registry is often random. So, for example, for 2021, 8193 contracts were published in the public procurement register. Although, according to the antimonopoly department, 12,129 procurement procedures were carried out by state structures in 2019.
- There are problem with state investments. Now, the information state investments (about structure, directions, etc.) hidden from the public. The state organisations and companies, which get state investments, make the decisions by their own to publish or not the information about public procurement procedures.</t>
  </si>
  <si>
    <t xml:space="preserve">The Law on State Procurement adopted in 2005 regulates this process. Public procurement regulations do not cover the utility sector. The defense sector classification has been long considered excessive. </t>
  </si>
  <si>
    <t>State owned enterprises do not fell under the Law on public procurement</t>
  </si>
  <si>
    <t>According to the art. 2 of the Law on Public Procurements (LPP), as contracting authorities, the following entities are considered: (1) state authorities and local governments; (2) social insurance entities; (3) enterprises, institutions, and organizations, if the majority of rights/shares is owned or controlled by a state agency; (4) legal entities and/or economic operators operating in one or several certain areas of economic activity if the majority of rights/shares is owned or controlled by a state agency. There's also a special Law on Defense Procurements that covers procurements or goods, works, and services with defense purposes (art. 2 of the respective Law).</t>
  </si>
  <si>
    <t>Does legislation clearly define specific, limited exemptions from competitive procurement procedures?</t>
  </si>
  <si>
    <t xml:space="preserve">Part 1 of Article 18 of PL (Procurement Procedures) defines 4 types of procurement procedures – electronic auction (e-auction), tender, price quotation and single source procurement. Part 5 of the same Article provides that tender shall be the preferred type and other types of procurement procedures shall be conducted only in the cases, prescribed by law (those cases are defined by Articles 22, 23 and 40 of PL for price quotation, single source procurement and electronic auction, respectively), except for those goods, works and services, which are included in the list of goods, works and services to be procured through e-auction, as well as goods, works and services included in the list of goods, works and services to be procured through close periodical tender. The list of goods, works and services to be procured through e-auction is provided by Appendix 2 of the May 18, 2017 Government Decree N 534-N, and the list of goods, works and services to be procured through close periodical tender is provided by Appendix 2 of the May 4, 2017 Government Decree N 526-N. </t>
  </si>
  <si>
    <t xml:space="preserve">Partially. As we mentioned above the state companies use the "public funds" definition for do not publish procurement procedures in state registry. This legislation do not limited the definition of the "public funds". There are problems with sole source procurement procedure and request for proposals. For example, we know that the number of single source procurement procedures in 2022 was 4278. For comparison, this indicator for 2021 was 3 494. At the same time, request for proposals is one of the hidden part of public procurement. </t>
  </si>
  <si>
    <t>The legislation defines exemptions from the public procurement rules. However the OECD ACN recommendations, as well as local NGOs, still call for further specification and reduction of the number of exemptions, and inclusion of the utilities sector in the public procurement rules. Additionally, "urgent necessity" has been long argued and used as a means for avoiding competitive procurement procedures.</t>
  </si>
  <si>
    <t xml:space="preserve">The Law on public procurement and by-laws define specific, limited exemptions from competitive procurement procedures </t>
  </si>
  <si>
    <t>Mostly, the exemptions are limited and specific, as defined in the art. 3 LPP, when public procurement procedures are not applied at all, and as defined in the art. 40 LPP, when the negotiated procedure could be applied. OECD ACN also reflected this view in its latest report (https://bit.ly/417GVPc; p. 105). Some of the exemptions are not proportionate and justified (e.g., LPP is not applied to the procurements for construction works (including services related to such works) under the Great Ring Road around Kyiv (Kyiv oblast) project. During martial law, the Cabinet of Ministers ("CMU") is empowered to introduce specific regulations for public procurements. The respective regulations of the CMU introduced in February 2022 and updated in October 2022 stipulate more grounds for the selection of suppliers without the application of an open bidding procedure (https://bit.ly/3msVdM0). Some of the grounds are quite broad, e.g., the existence of a pressing need for procurement which makes it impossible to comply with the time limits established for the open bidding procedure or application of electronic catalog; this pressing need has to be confirmed documentally.</t>
  </si>
  <si>
    <t>Is sole sourcing limited to specific, tightly defined conditions, such as when a supplier is the only source of skill or technology?</t>
  </si>
  <si>
    <t>Article 23 of the Procurement Law defines the exceptions (there are 5 such exceptions), when sole sourcing could be applied. Those exceptions are: 1) goods, services or works can be acquired only from one person, which is conditioned by his copyright related rights, presence of special or exceptional rights; 2) urgent demand, occurred as a result of emergency or unforeseen other situations and because of such situations it is impossible to apply other procurement procedures in terms of time, provided that such demand was not possible to objectively predict; 3) the customer (procuring entity), after procuring goods from a supplier, decides to procure additional amount of goods from the same supplier, which become necessary for the execution of the initial contract because of unforeseen circumstances, provided that: a) contract for acquisition of additional goods technically or economically is not possible to separate from the initial contract without causing significant obstacles for the customer, and b) the price of the additional contract shall not exceed 10% of the initial contract, provided that additional procurement from the same person with the application of this Point can be conducted only once and the price of additional goods shall not be set more, than the price set by initial contract; d) the purchase price does not exceed one basic procurement unit (according to the Law on Procurement the basic unit of procurement in Armenia is equal to 1 mln AMD - Expert's Note); and, e) procurement is conducted outside the territory of Armenia.</t>
  </si>
  <si>
    <t>There are four conditions for sole sourcing procurement:
- When a supplier is the only source of skill or technology
- when there is an urgent need for goods (works, services) and it is inappropriate to conduct tender procedures or use other methods of procurement; where it is impossible to foresee the circumstances that made the claim urgent or when those circumstances are not the result of the procuring entity's delay;
- During the emergency situations, when the use of other methods of acquisition is inappropriate in terms of the time spent on them;
- after acquiring goods, equipment, technologies or services from a consignor (contractor), the procuring entity decides to acquire them from that consignor (contractor) in view of the need to ensure that existing goods, equipment, technologies or services comply with standardization considerations</t>
  </si>
  <si>
    <t xml:space="preserve">Annex to the Law on Public Procurement lists 61 cases of sole sourcing. Council of Ministers has the right to establish the procedure and (or) additional requirements for the organization and conduct of the procurement procedure from a sole source </t>
  </si>
  <si>
    <t>Yes, sole source contracting (simplified tender) is limited to specific conditions. The list of these conditions is provided in the Law of Georgia on State Procurement and includes, inter alia, procurement when the supplier is the only source; when there is a tight schedule, etc. While the list is specified, it is rather broad and allows for a significant portion of all procurements to be conducted non-competitively. Additionally, the justification for using simplified procedures is often dubious. In its 2021 annual report, the State Audit Office (SAO) noted the problem and recommended the creation of risk assessment and follow-up monitoring of the procurement. The State Procurement Agency's 2021 annual report indicated that 18% of all procurement was conducted through simplified procedures. They further specify that 62% of these procurement processes were necessitated by the Covid-19 pandemic and agricultural subsidies.  However, local media and NGOs have amply demonstrated dubious needs and procurement practices related to the pandemic.</t>
  </si>
  <si>
    <t>As in previous years, there were several exceptions of this kind, in 2021-2022 no such cases were identified by experts.</t>
  </si>
  <si>
    <t>Art. 40 LPP defines the grounds for the application of negotiated procedure (i.e. when open bidding is not conducted). The negotiated procedure could be deployed in the following situations:
(1) open bidding procedure was canceled twice due to the insufficient number of tenderers;
(2) the works, goods, and services can be supplied only by a particular economic operator due to a particular reason (creation, acquisition of a unique work of art or artistic performance; contract with the winner of an architectural or artistic contest; lack of competition for technical reasons; there is a necessity for the protection of intellectual property rights; contract with the supplier of "last hope" for the supply of electric energy or natural gas);
(3) there's an urgent need to conduct a public procurement due to a particular reason (specific economic or social circumstances due to an emergency; provision of humanitarian aid to the foreign state; termination of the contract (for the period necessary to conduct a public procurement and not exceeding 20% of price of original contract); appeal against the result of procurement procedure at the final stage (not exceeding 20% of price of tender); procurements during the martial law for contracting authorities specified in the Law on Defense Procurements);
(4) additional goods, works and services of the same quality/nature as under the existing procurement contract with the entity;
(6) purchase of supplies under the procedure for restoring solvency;
(7) procurement of legal services for representation and protection of national interests.</t>
  </si>
  <si>
    <t>Are public procurement procedures open to foreign legal or natural persons?</t>
  </si>
  <si>
    <t xml:space="preserve">One of the principles on which procurement process is based in Armenia is that “any person, regardless the fact of he/she is foreign physical person, organization or stateless person, has equal rights in participating in procurement processes” (point 3) of Part 1 of Article 3 of PL). This provision is duplicated in Part 1 of Article 7. Their participation can be limited only by Government decree, if it is necessary for the purposes of national security and defence of the Republic of Armenia (Part 2 of Article 7 of PPL). From these provisions it is clear that foreign physical or natural persons can participate in the procurement without registering a domestic entity. In practice this provision of non-discrimination is followed. At the same time, annual reports on procurement procedures does not sort signed procurement contracts by the criterion of resident/non-resident supplier, and, thus, it is not possible to find out the share of non-resident participants of procurement procedures from all participants of such procedures. </t>
  </si>
  <si>
    <t>In principle, there are no special problems with the participation of foreign companies in tender procedures. We need to note one interesting fact: in 2019-2020, after the update of the public procurement register, it was blocked for entry from a foreign IP address.</t>
  </si>
  <si>
    <t>According to the Article 5 of the Law on Public Procurement, the Council of Ministers of the Republic of Belarus can establish conditions of foreign participation in public procurement if: the foreign state of origin of goods (works, services) and suppliers (contractors) offering such goods, does not set national treatment; public procurements are conducted for ensuring defense capability and homeland security of the Republic of Belarus; public procurements are conducted by acquisition of specific goods at the potential supplier determined by the decision or the order of the President of the Republic of Belarus; the preferential amendment to determine its size, goods and participants for application of the preferential amendment, and also condition of its application, including the documents confirming the right to application of the preferential amendment, if with foreign state (group of foreign states) concerning goods domestic origin and suppliers offering such goods (works, services) the national treatment is not set.”
In January 2023, the new Law On Confiscation of Property was adopted which allows the seizure of property of " foreign persons associated with foreign states who commit unfriendly acts in relation to Belarusian legal entities". The Law does not define "unfriendly acts".</t>
  </si>
  <si>
    <t>Yes, however, the language barrier limits their access to the bids.</t>
  </si>
  <si>
    <t>Yes. According to the art. 5 LPP, resident and non-resident participants could participate in equal conditions in the public procurement procedures. The definition of "participant" that is provided in the art. 1 LPP includes natural persons, natural persons - private entrepreneurs, and legal entities (residents and non-residents).</t>
  </si>
  <si>
    <t>Does your country have a dedicated body/council that conducts arbitration in the case of disputes related to public procurement?</t>
  </si>
  <si>
    <t>Before June 1, 2022 in Armenia disputes related to public procurement could be reviewed either by a  dedicated extra-judicial institution (it was comprised of two persons reviewing procurement-related appeals) or by civil courts. It should be noted that the complainant who brings appeals to the person reviewing appeal can, if the complainant was not satisfied with that appeals reviewing person's decision, then he/she can appeal that decision in the court. However, through the introduction of changes and amendments in PL adopted by NA on January 21, 2022 and entered into effect on June 1, 2022 the extra-judicial system of procurement-related appeals was abolished and appeals now can be brought only to civil courts. Special courts reviewing procurement-related appeals are not established, though in civil courts, currently, the procurement-related appeals are reviewed by specially-trained judges. However, these judges are not reviewing only procurement-related cases.</t>
  </si>
  <si>
    <t xml:space="preserve">By the legislation, all disputes in the public procurement sector are regulating by The Antimonopoly and Consumer Market Control State Service under the Ministry of Economy. </t>
  </si>
  <si>
    <t xml:space="preserve">Ministry of Antimonopoly regulation and trade </t>
  </si>
  <si>
    <t>With the amendments enacted in July 2020, the Dispute Resolution Council has been removed from the SPA and has become an independent body accountable to the Prime Minister. Alternatively, all parties may take their appeals to the Courts.</t>
  </si>
  <si>
    <t>The National Agency for Solving Contestation is functioning for this purpose (https://ansc.md/)</t>
  </si>
  <si>
    <t>According to the art. 18 LPP, the Anti-monopoly Committee of Ukraine shall establish a Commission (Commissions) for Review of Complaints on Violations of the Public Procurement Legislation. This body is authorized to review complaints on alleged violations in public procurement procedures.</t>
  </si>
  <si>
    <t>Are companies convicted of bribery, tax evasion or other illegalities prohibited from participating in future procurement bids?</t>
  </si>
  <si>
    <t>Criminal liability for legal persons, including companies, is introduced (for the first time in Armenian legislation) in the current Criminal Code, which entered into effect on July 1, 2022. Besides that the Code provides that (see Part 2 of Article 551 of the Code (Entry into Force of the Code)) provisions relating to the criminal liability of legal persons shall enter into effect from January 1, 2023. Though Part 1 of Article 6 of PL defines the categories of persons, who does not have the right to participate in the procurement procedures and among them those, who were convicted for certain crimes (financing terrorism, child exploitation or crimes involving human trafficking, creating criminal association or participating in it, taking, giving or soliciting bribe or other crimes against lawful economic activities - see Point 3 of the same Part), because PL was adopted and entered into effect much earlier (in 2017), than the new Criminal Code, its mentioned provisions are more fitting to the concept of criminal liability of physical (natural), rather than legal, persons, though the wording of the mentioned provisions (which are not changed since the introduction of criminal liability for legal persons) does not distinguish between legal and natural persons (it is used simply the word "person"). 
Response "Not applicable" is chosen as the wording of the relevant provisions in PL still fits to natural persons, making almost impossible (and the practice reveals that) conviction of legal persons, and also because too small time period have passed (from January 1, 2023) to have cases of conviction of legal persons.</t>
  </si>
  <si>
    <t>Company cannot be participated in public procurement:
- If there are any court decision about the seizing the property or bankruptcy. 
- If company have an obligations on taxes and other obligatory payments in the Republic of Azerbaijan, as well as non-fulfillment by the taxpayer of the obligations established by the Tax Code of the Republic of Azerbaijan, during the last year.
- during the 5 years preceding the start of the procurement procedures, they, as well as their managers, employees were not convicted of committing a crime related to their professional activities, or providing false information about their qualifications for concluding a procurement contract, or their participation in relevant professional the activity is not prohibited by a court decision;</t>
  </si>
  <si>
    <t>Ministry of Taxes and Duties keeps a register "of commercial organizations and individual entrepreneurs with an increased risk of committing offenses in the economic sphere", they are prohibited from participating in procurements bids</t>
  </si>
  <si>
    <t xml:space="preserve">The companies convicted for bribery and other violations are blacklisted for 1 year and can not participate in and win public procurement contracts. However, such companies can be hired and subcontracted by the winning companies to implement the terms of the contract.  </t>
  </si>
  <si>
    <t xml:space="preserve">There is a black list of companies forbidden to participate in public bids;
</t>
  </si>
  <si>
    <t>Grounds for refusal of participation in public procurement procedure are defined in the art. 17 LPP. They include, inter alia, the following grounds for debarment:
(1)  information on the legal entity is included in the Unified State Register of Perpetrators of Corruption or Corruption-related Offences;
(2) an officer (official) of the tenderer authorized by the tenderer to represent its interests during a procurement procedure or an individual who is a tenderer has been held liable by law for the commitment of a corruption offence or corruption-related offence;
(3) an individual tenderer to the procurement procedure was convicted of a criminal offense committed for lucrative impulse (in particular, related to bribery and money laundering), whose criminal record has not been removed or expunged in the manner prescribed by law;
(4) an official (officer) of the tenderer to the procurement procedure, who signed the tender offer (or authorized to sign the contract in case of the negotiated procurement procedure), was convicted of a criminal offense committed for lucrative impulse (in particular, related to bribery and money laundering), whose criminal record has not been removed or expunged in the manner prescribed by law;
(5) a tenderer has debts on payment of taxes and social securities (obligatory payments), unless such tenderer has taken measures to defer (postpone) such debt in accordance with the procedure and under the conditions determined by the legislation of the country of registration of such participant.</t>
  </si>
  <si>
    <t>Can citizens access public procurement regulations?</t>
  </si>
  <si>
    <t>PL provides that there shall be Procurement Official Bulletin (it is in electronic form  - see https://gnumner.am/), and several articles of the law provide which information related to procurement procedures, tenders, as well as all legal acts regulating public procurement (see Article 4 (Republic of Armenia legislation on procurement) on legal acts) shall be published on that website. Electronic procurement is also accessible for citizens - one should visit electronic procurement website's "Procurement Plans and Contract Management" (PPCM) page (see https://armeps.am/ppcm/public/reports). The information posted on the mentioned websites is rather exhaustive.</t>
  </si>
  <si>
    <t>Partially. You can access to general regulations, but you cannot read the concrete requirements for each public procurement procedures.</t>
  </si>
  <si>
    <t xml:space="preserve">The public procurement legislation can be accessed online, on the web page of the state legislative herald www.matsne.gov.ge as well as the SPA web page www.procurement.gov.ge </t>
  </si>
  <si>
    <t xml:space="preserve">To access the public procurement regulation, citizens may consult the Law on public procurement (on the web-page of the Ministry of Justice and the mTender portal of public procurement ;
</t>
  </si>
  <si>
    <t>Yes, the Law on Public Procurement, Law on Defense Procurement as well as by-laws adopted for the implementation of the mentioned laws are publicly available in the database "Legislation of Ukraine" (e.g., LPP could be accessed here: https://bit.ly/40bT6KW).</t>
  </si>
  <si>
    <t>Does your country have a functional e-procurement system?</t>
  </si>
  <si>
    <t>Electronic procurement (e-procurement) system currently is rather functional and used  widely in Armenia. At the same time, there are some deficiencies of that system, which entail to scoring it "Partially". First, not all procuring entities defined by PL conduct e-procurement. PL does not require use of electronic procurement for all procuring entities defined by PL. April 6, 2017 Government Decree N 386-N, which approves the procedure of conducting electronic procurement, lists those procuring entities (defined in PL), which shall conduct their procurement using electronic procurement. Procuring entities not included in that list are not obliged to conduct their procurement electronically. In practice, examining the e-procurement armeps platform, it can be seen that procuring entities not included in the mentioned list, as a rule, does not procure electronically. 
Second, there is no legislative requirement for applying machine-readable format, open data and open code in electronic procurement and currently these standards are applied in armeps platform at a very limited extent. Finally, third, armeps platform does not include module allowing analysis of deficiencies and corruption risks, which is currently widely applied in many platforms (one very successful example is Ukraine's PROZORRO platform).</t>
  </si>
  <si>
    <t>Yes. https://etender.gov.az/</t>
  </si>
  <si>
    <t xml:space="preserve">the e-procurement system is in place and is still considered among the best worldwide. </t>
  </si>
  <si>
    <t xml:space="preserve">The e-procurement is in place and functional. </t>
  </si>
  <si>
    <t>Yes. It's an electronic public procurement system "Prozorro", which could be assessed here: https://prozorro.gov.ua/.</t>
  </si>
  <si>
    <t>Can citizens access the results of major public procurement bids?</t>
  </si>
  <si>
    <t xml:space="preserve">Part 1 of Article 11 of PL provides that within one day after signing the contract the customer shall publish in the procurement official electronic bulletin announcement about the contract. According to Part 2 of the same Article, that announcement shall contain the following information: 1) brief description of the purchase item; 2) title and address of the customer; 3) date of the contract signature; 4) name of the selected bidder and place of his/her location or residence; 5) prices of bids and price of the contract; 6) data on the prescribed by law publications posted to involve the bidders, if applicable; and, applied procurement procedure and grounds for the selection of that procedure. As it can be seen, LP requires that almost everything about the results of the bid, except the text of the contract, shall be published (it should be mentioned that on the PPCM page of the platform of electronic procurement (https://armeps.am/ppcm/public/reports?lang=en) also the text of the contract (of electronic procurement) is published). In practice, the mentioned above legal requirements are strictly followed. See also the response to Question on the access of citizens to public procurement regulations.  </t>
  </si>
  <si>
    <t>Depend on the contract. As we mentioned above, the information about public procurements on state investments depend on the state organisation, which received this investments. Sometimes state structures (for example, the State Agency of Azerbaijan Automobile Roads, in general, using the own regional organisations as contractors, do not public any information about procurement. In this cases the regional organisations using the subcontractors).
Some state companies, in general, do not publish anything.</t>
  </si>
  <si>
    <t>The data on bids, including the full contracts are available on the SPA web page.</t>
  </si>
  <si>
    <t xml:space="preserve">The general public may access the results of public procurement bids on the mTender portal of public procurement electronic portal https://mtender.gov.md/tenders 
</t>
  </si>
  <si>
    <t xml:space="preserve">Results of public procurement procedures shall be made public in the electronic procurement system "Prozorro" as required according to the art. 10 LPP. </t>
  </si>
  <si>
    <t>Is the current public procurement system trusted by the business sector?</t>
  </si>
  <si>
    <t>No publicly accessible studies on the trustfulness of the current public procurement system by the business sector have been conducted during the period covered by this report.</t>
  </si>
  <si>
    <t>Unfortunately, we don't have any relevant data about it. However, judging by the mood in society, participants in public procurement, we can say that despite the renewal of the entire procurement system (we means the forming of electron public procurement system), there is no particular trust.</t>
  </si>
  <si>
    <t>There is no data available regarding the business sector's trust in the integrity of public procurement. However, TI Georgia has shown that in the period of June 2020 through December 31, 2021, 17 % of all direct contracts were given to companies that had made campaign donations to the ruling party.  Another visible problem is that (primarily municipal) contracts are often won by companies founded mere days before the announcement of the bids. These are almost universally directly tied to the political appointees. This creates a general sense that public procurement is easily gamed for the benefit of politicians.</t>
  </si>
  <si>
    <t>Although the general trust into the e-procurement system in gradually increasing, almost half of businesses are still skeptical about its trust-ability and cost efficiency</t>
  </si>
  <si>
    <t>The report on the 5th round of IAP monitoring on Ukraine states that "there is a wide perception among the main stakeholders that public procurement in Ukraine is fair and
transparent" (https://bit.ly/3YdQThi; p. 107). The report refers to the TI Ukraine 2019 research showing that "54% of procurement participants were generally satisfied with the Prozorro system". At the same time, more recent research on corruption in Ukraine (Nov-Dec 2021) shows that public procurements on road construction and other large infrastructure projects are perceived as highly corrupt by the business (45-50% of respondents among entrepreneurs believe that corruption is "very common" in both areas; see p. 23: https://bit.ly/40gMlrk).</t>
  </si>
  <si>
    <t>Do companies with internal gender equality policies, and social responsibility policies have an advantage in public procurement?</t>
  </si>
  <si>
    <t>As the legal regulations of the Armenian public procurement system do not provide any advantages to companies with internal gender equality policies, and social responsibility policies, in practice such companies also do not have them.</t>
  </si>
  <si>
    <t xml:space="preserve">According to the Article 9 of the Law on Public Procurement, preferential amendment can be established for organizations of the Republic of Belarus in which the number of disabled people constitutes at least fifty percent of payroll number of workers.
</t>
  </si>
  <si>
    <t>These internal policies are not a requirement, nor do they feature anywhere in the public procurement system.</t>
  </si>
  <si>
    <t xml:space="preserve">Such an advantage would rather open the window for abuses and corruption, then stimulate gender equality policies.  </t>
  </si>
  <si>
    <t>Such criteria are not envisaged in the LPP.</t>
  </si>
  <si>
    <t xml:space="preserve">1.9 Public administration </t>
  </si>
  <si>
    <t>Please elaborate in min. 250-max. 500 words the main trends and events that have shaped this thematic area (including its sub-thematic areas) in the country assigned to you. The reporting period is September 2021 - February 2023.</t>
  </si>
  <si>
    <t xml:space="preserve">The main tendencies in the public administration for the years 2021-2023 were conditioned by the approved Government Decree https://www.arlis.am/DocumentView.aspx?DocID=162791 (13 May 2022 N691-L) on the “Approval of the public administration reform strategy of RA, the roadmap and the result framework for 2022-2024, the list of persons ensuring the control and coordination of strategy implementation”. It was derived from the political program provisions of the new forces that came into power in 2018, which was recorded in its final form in activity plan of the Government of RA for 2021-2026.
After the first phase of structural optimization of management, the Government undertook reforms in the police services. These reforms resulted into the establishment of the Ministry of Internal Affairs of the RA. (https://www.gov.am/en/structure/285/). However, the structural changes of the state administration bodies have not yet been completed. The former Committees, Services, Agencies operating under the Government continue to function within the enlarged 11 ministries with their existing structures and positions. Structural reorganizations led to the dismissal of professional public servants, including civil servants․ These processes were facilitated by such legislative regulations as the elimination of staffs in public administration bodies and making the heads of structural units directly subordinate to political position holders by organizing their activities under their direct control.
The civil service reforms remain incomplete: Civil service positions have not yet been formed in the staff of the RA National Assembly, the Judicial Department, and the staff of the Constitutional Court. The civil service system maintains a relatively low level of remuneration compared to the private sector (approximately 75% of the average salary in the private sector), however, the civil service remains attractive in the labor market due to its stability, the presence of separate social packages and the fact that it is protected from political displacement. In practice, the economic attractiveness of the civil service increased further with the introduction of a system of guaranteed payments of rewards and allowances for public officials and civil servants: system where "unfulfilled or unjustified" work results can be rewarded as part of the monthly pay. The implementation of the filling of vacant positions of civil service employees, establishment of electronic registers for personnel reserve pool and personal data management of personnel, the process of formation of ethics commissions, online training of civil servants, testing and other human resource management processes have not been completed yet. 
The processes of policy development and implementation, decision-making in state bodies continue to operate in compliance with legislative regulations introduced in 2018. The impact assessment of the regulation of draft legal acts is not applied in practice. Policy evaluation processes are carried out by state bodies through action plan implementation reports without details on evaluation results. The participation of civil society in the processes of policy development and implementation is ensured formally, the involvement of women in these processes is not emphasized and singled out. Reforms of service delivery processes by state bodies include the continuous digitization of those services that also include the principles of single-window service delivery.
In the local self-government system, the amalgamation of communities was completed which ensured the formation of new community authorities based on legislative transformation from the majority electoral system to the proportional electoral system. In the newly formed local self-governance bodies, priority was given to the creation of community infrastructure through state support subsidies, the rational and purposeful use of community budgets, the development of new ways of cooperation with society in accordance with the new role of the community council.
In general, further reforms in the public service of  Armenia are conditioned by the implementation of further reforms in the field of public administration, for which the creation of favorable political, economic and especially organizational conditions are necessary. In particular, there is a  necessity to form a structural department in the Prime Minister's staff of RA and filling it with professional personnel.
</t>
  </si>
  <si>
    <t>During the reporting period, the presidential administration prepared all the laws registered in the parliament. Therefore, all the laws entered into the parliament were approved unanimously and as they are. There were minor exceptions in the adoption of only two laws. Thus,  
on December 10, 2021,  the committees of the Milli Majlis discussed the new draft law "On Media." But the media community needed to familiarize themselves with this draft document. On December 28, 2021, on December 28, 2021, the Legal Policy and State Building and Human Rights Committees of the Milli Majlis held a public discussion of the new draft law "On Media" in the third reading after the new draft law "On Media" was passed by the parliament in two readings. Only the pro-government press was invited to these discussions.
On October 24, 2022, a public discussion of the new draft law "On Political Parties" was held in the Milli Majlis. Only pro-government political parties were invited to these discussions. Both draft laws were adopted without the opinion of the Venice Commission of the Council of Europe and signed by the president.
After adopting the laws, the joint opinion of the Venice Commission and the ODİHR of the OSCE recommended that the laws be returned to the parliament, but this needed to be taken into account.
During the reporting period, municipalities' role in local authorities' activities has further decreased. Mayors of Baku and other big cities are not elected; the president still appoints them.</t>
  </si>
  <si>
    <t>During the reporting period, the political landscape in Belarus was heavily influenced by the 2020 presidential election and the subsequent protests that ensued. This event was the most significant political occurrence since 2010 and possibly since 1994 when Alexander Lukashenko became president.
In response to the protests, the following policy measures were taken.
First, the government postponed the local and parliamentary electoral campaigns that had to follow the presidential elections in 2022 and 2023 respectively, both will take place by the end on February 2024 on the Single Voting Day. We consider that this decision aimed at restricting the space for the opposition activities and evading a new wave of the mobilization of the society.
Second, the Constitutional reform. The most remarkable change concerns the All Belarusian People's Assembly (details of its composition, formation, functions are set by the Law on All-Belarusian People's Assembly N  248-З of 7.02.2023). The All Belarusian People's Assembly became the supreme representative body with large powers. According to experts, the constitutional reform could aim simulating liberalization While this new representative body has some powers transferred from the President, it is not elected directly, consists of carefully selected loyalists of the government, and is headed by the President. Therefore, the chances of it calming the societal protest mood are highly unlikely.
Furthermore, the new electoral code was introduced. Apart from technical changes, adopting the new electoral calendar and the All Belarusian People's Assembly, it explicitly prohibits recording video or taking photos of the filled ballots. It is clearly the reaction to the mass campaign of alternative independent count of election (“Golos”) in 2020, when the voters could send the photos of their ballots to the Telegram app and the results gathered through this campaign were opposed to the official results.
Finally, a new law on civil service was introduced, with the aim of consolidating the administrative vertical. Among the changes brought by the new law, we would like to highlight the prohibition to the people having other citizenships in addition to the Belarusian to occupy the civil service positions; establishment of the personnel reserve of the President with special approach; and the new obligation of civil servants to be aware of what they publish on their private social media accounts.
Despite all these measures, mass persecutions, terrifying jail terms, unprecedented pressure on the independent NGOs, the country remains unstable, and the protest mood persists. The situation has been compounded by the war in Ukraine, making the political landscape more complex.</t>
  </si>
  <si>
    <t xml:space="preserve">There remains little openness, public engagement, and accountability in the Georgian policy process. The Georgian government has for the past two years ignored all of its Open Government commitments and ignored all responsibility for open public consultations and then taking the findings of the consultation into account. Further, there are no regular representative surveys of citizen satisfaction with public services that are publicly available. Ex-ante Regulatory Impact Assessments (RIA) tend to be scant and lack depth. Mandating the Gender Impact Assessments (GIA) in December 2022 was an important step for streamlining gender perspective into Georgian policy-making. However, it will be crucial to invest in staff training and resources for this to be effective.
The government does not issue policy options for public deliberation before starting work on draft laws. Civil society watchdog organizations themselves actively advocate for inclusion in policy development, with varied success.
The legislation prescribes due consultation and substantial involvement of the local bodies in decision-making that has a direct influence on them. However, both central and local government is completely dominated by a single party and there is no precedent of local government's opposition to the decisions of the center, not even in Tbilisi.
Civil Service Code explicitly states the nonpartisan nature of the service and establishes protection from discrimination and politically motivated dismissal. In practice where this has occurred the judiciary has been instrumental in restoring the rights of the people dismissed with political motivation, however, this often takes years of litigation within the notoriously slow and inefficient justice system and the political motivation is never acknowledged by the courts. Notably, there are no reliable statistics as to the scale of the claims of politically motivated illegal dismissal and the Court's rulings. The most notable and massive of these in the recent years have been waves of politically motivated dismissals from the system of the Ministry of Culture, starting from January 2022.
Despite the legislative protection of personal data, in practice, there remains little confidence in the actual protection of personal data and freedom from illegal surveillance. The massive illegal personal communication surveillance of civil society leaders, religious leaders, and media representatives leaked in 2021 and 2022 have not been investigated and prosecuted. However, personal data protection is cited as the reason behind unreasonably curtailing freedom of information access, including by the Courts.
</t>
  </si>
  <si>
    <t xml:space="preserve">Firstly, it that should be mentioned it was passing the Government Decision on public administration reform strategy in the Republic Moldova for the years 2023-2030 (March 2023). This document aims to sets the premises for an efficient, transparent and responsible central and local public administration which will offer accessible and quality services to citizens and the business environment of the Republic of Moldova. 
The reorganizations of the State Chancellery in 2016 and 2019 involved the significant decrease of the role and functions in the field of public office management and civil servants. In order to increase the attractiveness of the public office and the development of human resources in the public service was passed the Government Decision no. 789/2022 to establish the Public Service Management Directorate as an autonomous subdivision composed of 8 personnel units. This reorganization improves the situation in this field, but the number of units remains insufficient and does not allow the systematic achievement of the competence regarding the monitoring, evaluation and reporting of the implementation of state policy and personnel procedures in public authorities, as well as the systemic analysis of petitions/complaints of officials public regarding the violation of certain rights provided by the legislation.
A career in public office, especially for youth is not attractive. The economic crisis and the high inflation rate amplified this situation. It is noted that the attractiveness of public office remains at a relatively low level: in 2021, on average, only 1.7 people applied for a public office.
About 70% of the total number of public policy documents developed are not supported and argued through ex-ante analysis or ex-post evaluation, and the processes related to the realization impact analysis of public policies are not fully institutionalized. In 2021 the complex review and updating of the methodological framework for ex-ante, intermediate and ex-post evaluation of public policies was carried according to the institutional and normative framework and with the best international practices, which are more suitable and applicable in the context of the Republic of Moldova. And the year 2022 Processes of piloting new methodologies within the central administrative authorities, with 4 public policy documents being piloted were developed in 2022: in the field of internal public financial control, public finance management, the deinstitutionalization of people with intellectual and psychosocial disabilities from residential institutions and the development of society civil.
In 2021, a new version of the official web portal www.particip.gov.md was launched - the main platform for draft policy documents and legislative acts.to stimulate the Consultative Process and facilitate the access of all interested parties to relevant information.
Another initiative of the Government, launched in 2021, was focused on bringing government public services closer to citizens from rural areas and the diaspora. The initiative sets the creation in the villages and communes of the Republic of Moldova of Unified Centers for the provision of public services and the exercise of their own functions similar to a center of diplomatic missions and consular offices.
</t>
  </si>
  <si>
    <t>On July, 21, 2021, the CMU approved the Strategy of Public Administration Reform for 2022-2025. The purpose of the Strategy is to build a capable service and digital state in Ukraine, which ensures the protection of citizens' interests based on European standards and experience
On February 11, 2022, the NAСS adopted an order on the organization of implementation in 2022 of the Action Plan for the implementation of the Strategy for Communication on the issues of Euro-Atlantic Integration of Ukraine for the period until 2025. The NACS is continuing to refine the system of selection, continuing training of civil servants, and human resources management via a number of its orders.  
On May 12, 2022, the Law of Ukraine “On Amendments to Certain Laws of Ukraine Regarding the Functioning of Civil Service and Local Self-Governments during Martial Law” was adopted, providing for elimination of competitions and simplification of procedure for appointment to civil service positions).
On September 23, 2022, the draft Law "On Amendments to Certain Laws of Ukraine to fulfill the requirements of the European Commission regarding Ukraine's acquisition of the status of a member of the European Union" was submitted to the Verkhovna Rada of Ukraine, which, in particular, envisages resuming the implementation of financial control measures provided for by the Law " On Prevention of Corruption" (the effect of these provisions was suspended by the Law "On Protection of the Interests of Subjects of Submission of Reports and Other Documents during the Period of Martial Law or State of War" of March 7, 2022).
On July 4-5, 2022, The international Conference on Ukraine’s Recovery took place, during which the draft Ukraine Recovery Plan was presented, which covers the matters of public administration reform. As of December 2022, the draft Ukraine Recovery Plan has not been approved in any way.
It should be noted that Ukraine Recovery Plan’s place in the hierarchy of existing reforms is unclear. The Plan offers only a list of current reforms and does not go into detail on how it will be implemented.</t>
  </si>
  <si>
    <t xml:space="preserve">1.9.1.1. Regulatory impact assessment </t>
  </si>
  <si>
    <t>Is ex-ante regulatory impact assessment mandatory for ordinary (non-constitutional) legislation?</t>
  </si>
  <si>
    <t xml:space="preserve">The relations on impact assessment of regulations are regulated by the RA Law on “Normative Legal Acts” (https://www.arlis.am/DocumentView.aspx?DocID=152139), according to which regulatory impact assessment is done both forecredraft laws and draft Government des. The state administration body developing draft laws and government decrees undertakes the regulatory impact assessment in compliance with the requirements and order set in the “2075-Ն-17 December 2020” Government Decree on the “Procedures, terms and cases of implementation of regulatory impact assessment as well as requirements for conclusions issued as a result of regulatory impact assessment” (https://www.arlis.am/DocumentView.aspx?docid=148376). According to the Government’s 25 February ,2021 N 252-Լ Decree on “Approving the Working Order of RA Government” https://www.arlis.am/documentView.aspx?docID=150387   Clause N 20: The package of draft laws submitted to the RA Prime Minister Administration includes regulatory impact assessment conclusions in the cases defined by legislation. According to the Law on “Normative Legal Acts”, "The draft law proposed by a deputy or a faction of the National Assembly or as part of a civil initiative and circulated by the National Assembly may be subject to the regulatory impact assessment as per the instructions of the Government or the Prime Minister." Hence, draft legislative acts proposed by the National Assembly or the Civil Society do not have a mandatory requirement for the evaluation in terms of regulatory impact assessment (RIA).
</t>
  </si>
  <si>
    <t>There is no mandatory  ex-ante regulatory impact assessment for ordinary (non-constitutional) legislation in Azerbaijan. There is no such norm in the Law on Normative Legal Acts.</t>
  </si>
  <si>
    <t>Since 2018, established by the Law on regulatory legal acts, article 45. The procedure is set by the Decision of the Council of Minister #54 dated from 25.01.2019</t>
  </si>
  <si>
    <t>Ex Ante RIA was introduced in Georgian legislation with the amendment to the Law on Normative Acts in May 2019. However the RIA is only mandated for the bills initiated by the Government of Georgia, and in some cases - by individual government agencies. However not all government initiatives must undergo RIA - this only applies to a specific list of laws of the direct economic profile provided for by the Government Resolution #35, of 17.01.2020, which approved the methodology for conducting RIA. Until this time all legislative proposals, irrespective of their author, were to have an "explanatory note" that was supposed to provide basic information regarding the budgetary implications of the adoption of the proposal as well as its compatibility with various international commitments. The explanatory notes, however, continue to lack any real substance.</t>
  </si>
  <si>
    <t xml:space="preserve">
According to the Law no. 235 of July 20, 2006 “About the basic principles of regulation of business activity regulatory” the impact assessment should be carried out for normative acts which have an impact on business activity. According to the Law no. 100 of December 22, 2017 “About regulations”, the analysis of ex ante is a process of identification of problem, goal setting, the choice of methods of the problem resolution or goal achievement and the analysis of impact, results or consequences of such choice directed to reasons for need of regulation of the public relations.
</t>
  </si>
  <si>
    <t>The ex-ante regulatory impact assessment carried out in some areas of state policy (economic) by the Government.</t>
  </si>
  <si>
    <t>Is regulatory impact assessment carried out in practice?</t>
  </si>
  <si>
    <t>Regulatory impact assessment (RIA) is not carried out in practice. In the justifications of the legal document drafts placed in the agendas of the government meetings (see  the Government of RA web page https://www.e-gov.am/sessions/)or in the attached summaries, there are no references about RIA or a separate document of that kind. The Government’s Decree (13 May 2022 N691-L) https://www.arlis.am/DocumentView.aspx?DocID=162791 on the “Approval of the public administration reform strategy of RA, the roadmap and the result framework for 2022-2024, the list of persons ensuring the control and coordination of strategy implementation” has stated that there are incomplete regulatory impact assessment mechanisms and tools in place, weak enforcement in practice and lack of capacity.</t>
  </si>
  <si>
    <t xml:space="preserve">Regulatory impact assessment is not implemented in Azerbaijan. </t>
  </si>
  <si>
    <t>Formally, the legal prescriptions are not violated, but the civil society strongly objects to the practice</t>
  </si>
  <si>
    <t xml:space="preserve">Several RIA's have been conducted to date primarily with the support (and initiative) of various donor organizations, even before the adoption of the formal regulations, mostly in cooperation with the Parliamentary Committees. The Ministry of Economy, which should be the sectoral lead for the compulsory RIAs, only list 4 RIA reports on its web page, from 2016, 2018, 2020, and 2021. </t>
  </si>
  <si>
    <t>About 70% of the total number of public policy documents developed are not supported and
argued through ex-ante analysis or ex-post evaluation, and the processes related to the realization
impact analysis of public policies are not fully institutionalized.</t>
  </si>
  <si>
    <t>The ex-ante regulatory impact assessment carried out in some areas of state policy regulation (economy) by central executive authorities. However, not all legislative acts go through this procedure.</t>
  </si>
  <si>
    <t>Are there bodies for assessing the impact of government-wide policies?</t>
  </si>
  <si>
    <t>The RIA system of draft legal acts in Armenia is decentralized both in terms of the impact assessment of draft laws and government orders, whose authority, according to the 4th clause of Appendix 1 to the RA Government decree on “Procedures, terms and cases of implementation of regulatory impact assessment as well as requirements for conclusions issued as a result of regulatory impact assessment” https://www.arlis.am/DocumentView.aspx?docid=148376 is given to responsible state bodies. Particularly, as per Clause 4, “Bodies of the state administration system carrying out RIA by sectors have been identified as follows: 1) Sector of business environment and competition- the Ministry of Economy of the Republic of Armenia, cooperating with the State Commission for the Protection of Economic Competition of the Republic of Armenia in terms of economic competition, 2) Public Finance Sector- Ministry of Finance of the RA ,3) Social sector- Ministry of Labor and Social Affairs of the RA , 4) Healthcare sector- Ministry of Health of RA, 5) Environment sector-Ministry of Environment of the RA. A Regulatory Impact Assessment Department has been established as part of administration of the RA Prime Minister, which is mainly responsible for the development of regulatory impact assessment methodology, methodological guidelines on regulatory impact assessment and manuals․</t>
  </si>
  <si>
    <t>The Center for Analysis of Economic Reforms and Communication (was established according to the Decree dated April 20 2016 of the President of Azerbaijan Republic)  is conducted the Monitoring and evaluation of the Strategic Road Maps for key sectors of the national economy. But, there is no  regular monitoring and evaluation is conducted on the implementation of the policy documents and the findings during 2022. 
Source: https://ereforms.gov.az/uploads/raports/Hesabat-etik-2022.pdf</t>
  </si>
  <si>
    <t>Belarus does not have a specific body responsible for assessing the impact of government-wide policies. However, there are several institutions in Belarus that may be involved in evaluating the impact of policies and regulatory measures (Council of Ministers, Ministries). In addition, the National Center for Legislation and Legal Research of the Republic of Belarus provides legal expertise on draft legislative acts, including their compliance with existing laws and their potential impact on the legal framework</t>
  </si>
  <si>
    <t>The Government Administration is the body charged with monitoring and analyzing the implementation of the government's program. The policy planning and coordination unit in the Administration is the main actor in this regard, however, there is an understanding that it lacks the resources and competence to handle the large task effectively.</t>
  </si>
  <si>
    <t xml:space="preserve">State Chancellery is the body charged with monitoring and analyzing the implementation of the government's program. The policy coordination unit at the level of State Chancellery is responsible for coordinating and for assessing the impact of government-wide policies.  </t>
  </si>
  <si>
    <t xml:space="preserve">some policy directorates are excisting as the departments of the ministries </t>
  </si>
  <si>
    <t>Does the regulatory impact assessment include a gender component/ gender impact assessment, or other?</t>
  </si>
  <si>
    <t>Neither Government’s decree on “Procedures, terms and cases of implementation of regulatory impact assessment as well as requirements for conclusions issued as a result of regulatory impact assessment” nor the methodological guide on RIA https://www.arlis.am/DocumentView.aspx?docid=149219  don’t contain impact assessment gender component.</t>
  </si>
  <si>
    <t xml:space="preserve">
State bodies do not make such assessments. </t>
  </si>
  <si>
    <t>The National Action Plan for Gender Equality in Belarus for 2021-2025, approved by the government to succeed the National Action Plan for Gender Equality in the Republic of Belarus for 2017-2020, includes the action of developing an institutional mechanism to ensure gender equality. The mechanism aims to incorporate gender analysis into the process of developing legislation</t>
  </si>
  <si>
    <t>The gender impact assessment is part of the social impact assessment, which must be undertaken for each policy alternative under review. However, the review of the available RIA reports shows that none of the reports conducted by the government so far actually accounts for the gender component, to the degree, that the word is not mentioned in the documents at all. The exception to this is the RIA reports commissioned by donor organizations, particularly UNWomen, which is actively working to build capacity for gender impact assessments with the Georgian state. 
However, in December 2022, the amendments to the Law on Normative Acts introduced the requirement to include the impact of the proposed legislation on gender equality. It is the responsibility of the author of the bill to provide such an assessment.</t>
  </si>
  <si>
    <t>Government Decision regarding the approval of the Impact Analysis Methodology don’t contain impact assessment gender component</t>
  </si>
  <si>
    <t>Are there any bodies that assess the gender impact of national policies and legislation?</t>
  </si>
  <si>
    <t>According to the RA Ministry of Labor and Social Affairs charter (approved by the RA Prime Minister's decision N 700-L of June 11, 2018, https://www.mlsa.am/wp-content/uploads/2017/05/700-L.pdf) RA Ministry of Labor and Social Affairs is responsible for "4. social protection of family, women and children, 8) development of the policy of equal rights and equal opportunities for women and men and coordination of its implementation; 9) the development of the state strategy for the prevention of domestic violence and the protection of persons subjected to domestic violence and the coordination of the implementation of measures arising from it. Within the structure of the Ministry’s "Department of Equal Opportunities", there is a "Division of Human Trafficking and Women's Issues", which has 4 employee and is responsible for the policy of women's issues. Based on November 21, 2019, the RA Prime Minister's decision N 1740-A (https://www.arlis.am/DocumentView.aspx?DocID=165075)  the Council and a working group on Women's Affairs was established in the Republic of Armenia, which as a national mechanism supports the implementation of mechanisms for inclusion of social and political resources of women, ensuring equal rights and equal opportunities for women and men. Those circles operate on public grounds and cannot be considered public administration bodies. On September 19, 2019, the Government of Armenia approved the "2019-2023 strategy for the implementation of gender policy in the Republic of Armenia and the implementation plan" (https://www.arlis.am/DocumentView.aspx?DocID=134904). The Ministry of Labor and Social Affairs of the Republic of Armenia is responsible for monitoring the implementation of the activities of the mentioned strategy, and posts a reports on the website of the Ministry by March 15 of each year.   See the 2022 gender policy implementation report: https://www.mlsa.am/?page_id=4405 . According to the report, the Council on Women's Affairs and the Working Group convened one session in 2022, during which they discussed "... sectoral issues related to women's issues, presented information related to the 7th national report of RA on the implementation of the provisions of the UN Convention on the Elimination of All Forms of Discrimination against Women (CEDAW), encouraging measures aimed at increasing the involvement of women at all levels of STEM-oriented higher education, activities and proposals promoting women's involvement in  IT sector were also discussed."</t>
  </si>
  <si>
    <t>İnternational organizations (UN FPA and EU) have prepared joint reports on evaluating the gender aspect of the national legislation and state policy of the Republic of Azerbaijan.
Source: https://azerbaijan.unfpa.org/sites/default/files/pub-pdf/hesabat_publication_end_-_final_for_pinting.pdf</t>
  </si>
  <si>
    <t>There is currently no dedicated body in Belarus that is responsible for assessing the gender impact of national policies and legislation. The National Council on Gender Policy under the Council of Ministers of the Republic of Belarus, created in 2000, is according to the law, the "coordinating body" and it does not perform the impact assessment function</t>
  </si>
  <si>
    <t>The Permanent Parliamentary Gender Equality Council is the only body that oversees the gender impact of policies and legislation. With a staff of 3, it does not have the capacity to take on this role effectively and is reliant on international donor support to conduct GIAs. To date, it has done multiple GIAs, in cooperation with parliamentary committee staff and outside consultants.</t>
  </si>
  <si>
    <t xml:space="preserve">Formally, these bodies exist. Generally, most of them do not work properly. The only one that has a real impact is the Gender Equality Policy Division within the Ministry of Labour and Social Protection.    </t>
  </si>
  <si>
    <t>There is no separate body, but such aspects are considered by state bodies in the sphere of their competences.</t>
  </si>
  <si>
    <t>Are all the resources needed to carry out such an assessment made available?</t>
  </si>
  <si>
    <t>The Ministry of Labor and Social Affairs RA has a specialized structural unit https://www.mlsa.am/?page_id=4366   with relevant personnel as well as a  developed policy and a reporting system on the implementation of its policy measures. The Ministry  of Labor and Social Affairs RA ensures the activities of the Women's Affairs Council and the Working Group, organizes the meetings with relevant discussion agenda.</t>
  </si>
  <si>
    <t xml:space="preserve">There is enough resources  to carry out such an assessment, but there  is no political will and decision. 
</t>
  </si>
  <si>
    <t>The National Action Plan for Gender Equality in Belarus for 2021-2025 includes activities aimed at improving resources such as awareness raising, education, the development of methodologies, research, and statistics. However,no concrete evidence of tangible improvements resulting from these activities was not found</t>
  </si>
  <si>
    <t>The state does not provide the necessary resources to carry out such assessments. It is the donors who invest in training the staff in GIA and this will be critically important for the actual implementation of the GIA requirements legislated in December 2022.</t>
  </si>
  <si>
    <t>The state does not provide the necessary resources to carry out such assessments.</t>
  </si>
  <si>
    <t>Are internal resources sufficient to make the regulatory impact assessment (GIAs)?</t>
  </si>
  <si>
    <t>There are no sectoral, including social sphere impact assessment methodologies for the regulatory impact assessment. These have not yet been developed. The regulatory impact assessment of draft legal acts based on gender criteria are not being carried out as well.</t>
  </si>
  <si>
    <t>Internal resources sufficient to make the regulatory impact assessment by state bodies.</t>
  </si>
  <si>
    <t>No, public bodies in Belarus are not yet familiar with GIAs as they are only in the planning stage of development and implementation</t>
  </si>
  <si>
    <t>At present the internal resources to insufficient to make GIAs at all levels.</t>
  </si>
  <si>
    <t>The internal resources are insufficient to make GIAs at all levels.</t>
  </si>
  <si>
    <t>In our opinion, more resources are needed to carry out such an evaluation, and it is also necessary to prepare personnel so that the officials responsible for it can carry out such an evaluation at the highest level.</t>
  </si>
  <si>
    <t>Are gender issues well integrated into the legislative proposal development cycle? (i.e. Are there manuals (guidelines, checklists, formats) and a set of gender tools mandatory, monitored, and regularly updated?)</t>
  </si>
  <si>
    <t>Gender policy is implemented independently, taking into account the measures provided by the strategic plan on gender policy. The laws on the development of drafts of normative legal acts, on the organization of the activities of the RA government, on the definition of requirements for gender issues in the policy development and decision-making processes, do not contain requirements for the use of specific guidelines, check sheets or forms.</t>
  </si>
  <si>
    <t>Gender issues are not  integrated into the legislative proposal development cycle.</t>
  </si>
  <si>
    <t>The introduction of the GIA component to all draft legislation is very recent, and the knowledge of the tools and process is lacking at all levels. However, the GIA guidelines have been available since 2021, with the support of UNWomen. There are no tools beyond this document and so far there is no clear and effective system of monitoring and review.</t>
  </si>
  <si>
    <t>Gender Equality Policy Division within the Ministry of Labour and Social Protection is responsible to integrate gender issues into the legislative proposal development cycle. There are guidelines mainstreaming the perspective of gender equality in the developing public policies process. There not a set of gender tools mandatory, monitored and regularly updated.</t>
  </si>
  <si>
    <t xml:space="preserve">1.9.1.2 Public consultations </t>
  </si>
  <si>
    <t>Does the Government issue green papers or ex-ante policy options for public deliberation before starting the work on a draft law?</t>
  </si>
  <si>
    <t xml:space="preserve">According to TIAC monitoring report on «The Participatory Governance Index in the Development and Implementation of the Policy of RA State Administration Bodies » published in 2023 (page 30) https://www.transparency.am/en/publication/314 , as a result of  analysis of questionnaires filled in by 11 ministries it was concluded that “Ministries do not develop and publish policy options before drafting the law. The phase of defining the priority of policies in the ministries is perceived as the phase of discussion/consultations of already developed drafts of legal acts”.
</t>
  </si>
  <si>
    <t>The discussions are initiated only after the draft legal act is prepared. The is no such practices.</t>
  </si>
  <si>
    <t>The government is not interested in generating wide public discussions, soliciting feedback from stakeholders and generating ideas</t>
  </si>
  <si>
    <t>The government does not issue policy options for public deliberation before starting work on draft laws.</t>
  </si>
  <si>
    <t xml:space="preserve"> The Law no. 100 of December 22, 2017 “About regulations” requires ex-ante impact assessment. Government Decision No. 23 of January 18, 2019 regarding the approval of the Impact Analysis Methodology in the process of supporting the projects of normative acts sets up the capacities and methodology for ex-ante options for public deliberation before starting the work on a draft law. A Methodological guide for the ex-ante evaluation of the impact of public policies was developed in 2022 for  public authorities (budgetary authorities)
involved in the process of developing and analyzing the impact of public policies prior to making the decision and the development of public policy documents </t>
  </si>
  <si>
    <t>Sometimes, some state bodies prepare an analysis of the state of affairs before drafting laws, but such activity rather depends on the heads of the bodies or on their cooperation with international technical assistance projects.</t>
  </si>
  <si>
    <t>Does the legislative procedure provide for mandatory consultations with the public, i.e. civil society organisations, stakeholders at the stage of preparatory and draft laws (before the draft law or secondary legislative act is due to be adopted by the Co</t>
  </si>
  <si>
    <t>Chapter 2 of the Law on Normative Legal Acts is fully devoted to public discussions of draft legal acts, which specifically requires that draft legislative acts (laws, constitutions, and constitutional laws) must be submitted for public discussion, and drafts of other normative legal acts may be submitted for public discussion by the bodies developing the draft or accepting it. At the same time, according to the 2018 RA Government Decree N 1146 of October 10, 2018 on “Establishing the Procedure for Organizing and Conducting Public Discussions" (https://www.arlis.am/DocumentView.aspx?docid=126002 ) “the drafts of normative decrees of the Government of the Republic of Armenia are necessarily subject to public discussion according to the procedure established in this decree", in addition, "drafts of internal legal acts of the Government of the Republic of Armenia and drafts of internal legal acts to be adopted by the members of the Government of the Republic of Armenia are also subject to public discussion in accordance with the procedure established by the legislation of the Republic of Armenia." with the exception of draft legal acts containing martial law and state secrets.</t>
  </si>
  <si>
    <t xml:space="preserve">Yes, in Law, in practice, they rarely do it to create an image, imitation in nature. 
</t>
  </si>
  <si>
    <t>According to the Article 7 of the Law on regulatory legal acts, a draft law MAY BE subject to a public consultation</t>
  </si>
  <si>
    <t>There is no mandatory consultation provided in the legislation before a draft legislation is submitted to the Government or the Parliament.</t>
  </si>
  <si>
    <t xml:space="preserve">The Law No.239 of November 18, 2008 on transparency in decision-making process requires mandatory consultations with the public at all stages while drafting a normative act, before approval. </t>
  </si>
  <si>
    <t>The procedure for conducting consultations with the public on issues of formation and implementation of state policy was initiated back in 2004 by Resolution of the CMU dated October 15, 2004 No. 1378, which was later replaced by a new act — Resolution of the CMU dated November 3, 2010 No. 996 "On Ensuring Participation the public in the formation and implementation of state policy". However, these resolutions are binding only for executive bodies, extend their effect to other state bodies, and are exclusively advisory in nature for local self-government bodies.</t>
  </si>
  <si>
    <t>Are public consultations held?</t>
  </si>
  <si>
    <t>The public consultations are necessarily carried out on the official website of the body conducting the discussion and on the unified website for the publication of draft legal acts maintained by the Ministry of Justice of the Republic of Armenia (https://www.e-draft.am/en).</t>
  </si>
  <si>
    <t>The last such discussions were held with journalists before the Law on media was adopted in 2022 and with political parties before the Law on political parties was adopted in January 2023.  But both journalists and political parties were pro-government.</t>
  </si>
  <si>
    <t>Formally, yes, sometimes public consultations are held. Usually they are not actively promoted and the interested NGOs have to monitor the public consultations on their own initiative to submit their opinions. But sometimes public consulation can be used as the propaganda argument "proving" the democtatic character of the leglative procedure. For example, general public could submit their opinions and proposal regarding the draft law on the Belarusian People's Congress and “On amending the Electoral Code of the Republic of Belarus” from 24 Oct to 02 Nov 2022 and this fact was covered by the national news agency BelTA</t>
  </si>
  <si>
    <t>The Georgian government has for the past two years ignored all of its Open Government commitments and ignored all responsibility for open public consultations and then taking the findings of the consultation into account.</t>
  </si>
  <si>
    <t xml:space="preserve">Draft laws or draft normative acts are placed on the website of the State Chancellery where every interested person can consult the document and propose recommendations. </t>
  </si>
  <si>
    <t xml:space="preserve">Before the full scale war in Ukraine some activities in this field were held, but it was not mandatory and systematic practice. It depends on the intiatives of the draft law mainly. Nowadays, public consultations are not held, mostly it is peroformed in deliberations with civil society organizations and independent experts in certain areas. </t>
  </si>
  <si>
    <t>Does the Government inform the public as to which amendments to draft legislative acts are being tabled as a result of the consultation process?</t>
  </si>
  <si>
    <t xml:space="preserve">According to the Government Decree N 1146 of October 10, 2018 "On establishing the procedure for organizing and holding public discussions" (https://www.arlis.am/DocumentView.aspx?docid=126002 ),article 21 requires that  "after the end of public discussions in  15-days period the summary sheet on all the proposals received on the draft of legal acts, with the results of public discussions and the revised version as a result of public discussions, are posted on the unified website for publication of legal acts drafts- https://www.e-draft.am/en )". At the same time, when the updated version of the legal act is submitted to the staff of the RA Prime Minister and included in the agenda of the government session, the information about the results of the public discussion are automatically  included in the package of the draft legal act from the unified website. https://www.e-gov.am/sessions/ file:///C:/Users/Admin/Downloads/hanrayin%20qnn%20texekanq%201119-1.pdf. Nevertheless, as evidenced by the TIAC "The Participatory Governance Index in the Development and Implementation of the Policy of RA State Administration Bodies" monitoring report (https://www.transparency.am/en/publication/314 ), "from the point of view of providing feedback on the results of the discussion of draft policy documents on the unified e-draft.am website of the RA Ministry of Justice, it is also problematic to receive information about the further implementation of the comments and recommendations presented as a result of public discussions.In particular, it is difficult to delimit the status of the recommendations accepted "for consideration", to find out the further inclusion of the recommendations "fully and partially accepted" in the final versions of the draft legal act, because there is no clarification as to what specific changes the presented recommendations led to. In addition, it is almost impossible to find out whether editorial or deep or substantive changes were made as a result of the suggestions presented. At the initiative of the public discussion body, public hearings are carried out in the form of meetings with specialized or interested persons in the given field, as well as discussions through possible means of telecommunications.	</t>
  </si>
  <si>
    <t xml:space="preserve">Never, government inform the public as to which amendments to draft legislative acts are being tabled as a result of the consultation process. Because,  proposals and recommendations which are made by CSOs, citizens or experts never take into account.  </t>
  </si>
  <si>
    <t>No. This is one of the main objections to the public consultations procedure of behalf of the civil society</t>
  </si>
  <si>
    <t xml:space="preserve">Given there are no real consultations, there is no such information from the government. </t>
  </si>
  <si>
    <t xml:space="preserve">Sometimes, collected opinions are generalized in a table of opinions that are attached to the folder of the draft act, but in majority of cases tables of opinions contain only opinions of public authorities as it is not mandatory to include opinions of the third parties. Usually, there are no clear valuable arguments why the opinions are rejected. Tables of opinions are not made publicly available, just sent to a list of subscribers. </t>
  </si>
  <si>
    <t>Reports are prepared based on the results of public consultations. However, the process of informing the public is still quite ineffective.</t>
  </si>
  <si>
    <t>Are public hearings practiced with the participation of civil society organisations and other stakeholders to discuss a draft law in the Parliament?</t>
  </si>
  <si>
    <t xml:space="preserve">According to article  125 of the “Rules of procedure of the National Assembly” Constitutional Law, https://www.arlis.am/DocumentView.aspx?DocID=172168 Parliamentary hearings can be held by the decision of the President of the National Assembly, a permanent or temporary committee, as well as a fraction. In this case, the organization of hearings is not mandatory. Nevertheless, the parliament organizes parliamentary hearings on the most urgent issues and draft laws for the public, in which specialized non-governmental organizations and other stakeholders also participate. Parliamentary hearings are held through live broadcasting, which provides an opportunity for the widest range of stakeholders to participate in the process. http://parliament.am/search.php?lang=arm&amp;enc=utf8&amp;what=%D5%AD%D5%B8%D6%80%D5%B0%D6%80%D5%A4%D5%A1%D6%80%D5%A1%D5%B6%D5%A1%D5%AF%D5%A1%D5%B6+%D5%AC%D5%BD%D5%B8%D6%82%D5%B4%D5%B6%D5%A5%D6%80&amp;where=whole։ </t>
  </si>
  <si>
    <t>No,  the  state bodies never  develops policy documents on cooperation with the  participation of  independent CSOs and active citizens.</t>
  </si>
  <si>
    <t>Civil Society Organizations are engaged in the drafting process mostly when they are themselves advocating and pushing an issue on the agenda, often using international instruments and commitments as a vehicle for this. The parliament and the government however have at times even rushed a draft bill through the first hearing in the parliament without giving the CSOs or the media access to the text of the draft legislation in question.</t>
  </si>
  <si>
    <t xml:space="preserve">There is such practice but it is not happen often. 
</t>
  </si>
  <si>
    <t>In practice, such consultations sometimes take place, but such activities are not systematic, and the online platform on the website of the Verkhovna Rada is updated extremely rarely.</t>
  </si>
  <si>
    <t>Is there a norm to maintain a gender balance and involve women's organisations in these consultations?</t>
  </si>
  <si>
    <t>There are no provisions regarding maintenance of gender balance and involvement of women in public consultations in the law on “Normative legal acts RA” and “Rules of procedure of the National Assembly” Constitutional Law RA.</t>
  </si>
  <si>
    <t xml:space="preserve"> There is no a norm to maintain a gender balance and involve women's organisations in these consultations. </t>
  </si>
  <si>
    <t>There are neither the norms nor established practices regarding the participation of women's organization in consultations.</t>
  </si>
  <si>
    <t xml:space="preserve">Law No. 5 of February 9, 2006 on Equal Opportunities between Men and Women ensures the exercise of their equal rights by women and men in
the political, economic, social, cultural and other spheres of life, rights guaranteed by the
Constitution of the Republic of Moldova, in order to prevent and eliminate all forms of
discrimination according to the criterion of sex.
</t>
  </si>
  <si>
    <t>Can women's organisations be involved in public consultations, stakeholder consultations, public hearings in practice?</t>
  </si>
  <si>
    <t>There are practically no restrictions, as no legislative regulation prevents women's organizations from engaging in the mentioned processes. In practice, it is not possible to assess the involvement of women's organizations in public discussions and hearings, because state bodies do not publish statistics or meeting minutes, from which it would be possible to determine the degree of participation of women's organizations.</t>
  </si>
  <si>
    <t xml:space="preserve">Women's organisations be involved in public consultations, stakeholder consultations, when draft law focuses of gender issues.  
</t>
  </si>
  <si>
    <t>While there are no formal restrictions on the involvement of women's organizations, their impact, as well as the impact of civil society as a whole, is limited</t>
  </si>
  <si>
    <t>Women's organizations can and are involved in public hearings, and have at times utilized public statements and meetings with politicians, as well as international organizations, to make their positions known and advocate for their stances.</t>
  </si>
  <si>
    <t>Women's organisations can be involved in public consultations, stakeholder consultations, public hearings in practice.</t>
  </si>
  <si>
    <t>Is gender-balanced participation in these consultations and public hearings maintained?</t>
  </si>
  <si>
    <t>It is not possible to assess the gender balance in public discussions and hearings, because state bodies do not publish statistics or minutes of meetings, from which it will be possible to determine the degree of participation of women's organizations, and such statistics are not kept.</t>
  </si>
  <si>
    <t xml:space="preserve">There is no gender-balanced participation in these consultations and public hearings maintained. </t>
  </si>
  <si>
    <t>There is no specific focus on gender equality in designing public consultations</t>
  </si>
  <si>
    <t>There are no norms and practices that would consider gender-balanced participation in consultations and public hearings.</t>
  </si>
  <si>
    <t>Women's organizations are actively involved in these type of consultations and public hearings.</t>
  </si>
  <si>
    <t>No relevant data available</t>
  </si>
  <si>
    <t xml:space="preserve">1.9.1.3 Intra-executive policy formulation and coordination </t>
  </si>
  <si>
    <t>Are there effective institutional arrangements to provide strategic planning and policy formulation, to support decision-making?</t>
  </si>
  <si>
    <t>"Methodical instructions for the processing, submission and implementation of control of strategic documents that have influence on state income and expenditure" the RA Prime Minister's Decree N 1508-L, defines the procedures (https://www.arlis.am/Annexes/6/2021_N1508lok.hav.pdf ) for the development of strategic policy documents. The law on “ The structure and activities of the Government” defining the government's structure and procedure (https://www.arlis.am/documentView.aspx?docid=171970) as well as the government's decision on defining the government's working order (https://www.arlis.am/documentView.aspx?docID=150387) are important documents prerequisites for organizing strategic planning and policy decision-making processes. However by the decree of the Government of the Republic of Armenia dated May 13, 2019 No. 13 "On the approval of the public administration reform strategy of ra, the road map and results framework for 2022-2024, the list of persons ensuring the control and coordination of the implementation of the strategy" (https://www.arlis.am/DocumentView.aspx?DocID=162791) it is recorded that "in the processes of decision-making and public policy development, the inertial process of thinking inherent in planned management is preserved. There is a hybrid public administration of a nomenclature nature, inherited from soviet planning era, with a quasi-democratic logic, with the following characteristics:1) lack of strategic thinking and planning, weak coordination culture, predominance of the logic of political cycles, politics based on short-term solutions and a situational response model,2) weak and unstable capacity for policy development and implementation, imperfection of institutional mechanisms, tools and processes, resulting in low efficiency and uncertain development results,3) predominance of non-fact-based and non-result-oriented decision-making practices, inefficient mechanisms and processes".</t>
  </si>
  <si>
    <t xml:space="preserve">The formulation of the policy making system is under the monopoly of the presidential administration. There is  no single effective institutional arrangements to provide strategic planning and policy formulation, to support decision-making. </t>
  </si>
  <si>
    <t>Decision-making has top-down direction, and we have no grounds to think that there is any effective arrangements for strategic planning.
The main institution responsible for policy formulation and strategic planning is the Council of Ministers, which is headed by the Prime Minister and coordinates the work of ministries and government agencies. The Council of Ministers is supported by the Ministry of Economy, which is responsible for developing and implementing economic policies.
However, the policy-making process in Belarus is characterized by limited stakeholder participation and lack of transparency.  Furthermore, the policy-making process in Belarus is often influenced by political considerations, rather than evidence-based analysis or consultation with stakeholders.</t>
  </si>
  <si>
    <t>The Government Administration acts as the body coordinating strategic planning and policy formulation. In addition, the majority of Ministries have analytic units, which provide them with analysis and recommendations for policy-making.</t>
  </si>
  <si>
    <t>At the ministerial level the divisions for policy analysis, monitoring and evaluation are created and are functional. Within the State Chancellery the Policy Coordination and Strategic Planning is also functioning. At the interministerial level, there is Interministerial Committee for Strategic Planning, headed by the Prime Minister. Main challenges nevertheless are: institutional memory of the State Chancellery on strategic planning process were partially lost, the role and capacity of policy divisions at the level of the ministries was affected seriosly as a result of the central public administration reform  and the activity of the interministerial committee does not have an organized and systematic character.</t>
  </si>
  <si>
    <t>The system of strategic planning is fragmented. The Government activity program as the main policy document in the current Government has not been approved, policy documents are not prepared in all sectors. Directorates of ministries that should be responsible for strategic planning exist in only 4 ministries, but even they have a staffing problem.</t>
  </si>
  <si>
    <t>Is there a central body ("government office’) supporting the council of ministers?</t>
  </si>
  <si>
    <t>The Office of the Prime-Minister, https://www.gov.am/en/staff-structure/,  the main goal of which, is to assist the activities of the Government, the Prime Minister and Deputy Prime Ministers. The operation of The Office of the Prime-Minister is regulated by the Law on  “The structure and activities of the Government" https://www.arlis.am/documentView.aspx?docid=171970, Government decree “Working order of government”   https://www.arlis.am/documentView.aspx?docID=150387  and the Charter of the Prime-Minister’s Office https://www.gov.am/u_files/file/documents/kanonadrutyun-eng-27_04_20.pdf. As per the Working Order of the Government, the ministerial committees act as the most important link for policy and decision-making processes, through which the deputy prime ministers ensure the conduction of  discussions over the draft laws before they are included in the agenda of the government session, and as a result of positive or negative conclusions following the discussions, it is decided to include the draft laws for further discussion in the Government Session or to return it for revision.</t>
  </si>
  <si>
    <t>Cabinet of Ministers, but it's operation is nominal.</t>
  </si>
  <si>
    <t xml:space="preserve">Yes. The Apparatus of the Council of Ministers which is responsible for its day-to-day activities.
</t>
  </si>
  <si>
    <t xml:space="preserve">The Government Administration acts as the body coordinating strategic planning and policy formulation. </t>
  </si>
  <si>
    <t>The Law No. 136 of July 7, 2017 “On government” provides that  State Chancellery is the central body supporting the activity of the Government.</t>
  </si>
  <si>
    <t>Does the government office have sufficient capacity to evaluate line ministry proposals and organise their coordinated submission to cabinet meetings?</t>
  </si>
  <si>
    <t>The Office of the Prime Minister staff has the relevant structural units, that can be found in the mentioned link https://www.gov.am/en/staff-structure/. There are specialized departments competent to evaluate line ministry proposals and organize their coordinated submission to cabinet meetings. https://www.gov.am/u_files/file/documents/kanonadrutyun-eng-27_04_20.pdf. Those structural divisions are responsible for conducting professional expertise on draft legislative acts, and present conclusions on the development of the relevant sector, improving the efficiency of operations.</t>
  </si>
  <si>
    <t>Government office have  sufficient capacity to evaluate line ministry proposals and organise their coordinated submission to cabinet meetings, but without consent from presidential administration (PA), they can't do anything. Cabinet Minsters strongly depend from PA.</t>
  </si>
  <si>
    <t>The Government Administration has sufficient capacity to organize the coordinated submission to cabinet meetings, however they may be lacking in the capacity to effectively evaluate the proposals.</t>
  </si>
  <si>
    <t>The Government Decision No. 462 of December 29, 2021 establishes analysis, monitoring and evaluation units of public policies within the ministries. Nevertheless, after after the transfer of this attribution under the ministries due to the liquidation of the Policy Coordination Unit and other reforms the institutional memory was lost and capacity to co-ordinate has been substantially reduced. The ministries has yet to develop and consolidate these divisions</t>
  </si>
  <si>
    <t>Are there bodies to co-ordinate cross-sectoral policies?</t>
  </si>
  <si>
    <t xml:space="preserve">According to the Law "On the structure and activities of the Government" and the Charter of the Office, Deputy Prime Ministers and their respective Bureaus are responsible for the coordination of specific Government sectors. https://www.arlis.am/documentView.aspx?docid=171970
https://www.gov.am/u_files/file/documents/kanonadrutyun-eng-27_04_20.pdf.
</t>
  </si>
  <si>
    <t xml:space="preserve">The president administration,  and apparatus of 1st vice-president.  are dealing with bodies to co-ordinate cross-sectoral policies. </t>
  </si>
  <si>
    <t>Administration of the President and the Council of Ministers. Different kinds of special joint committees to solve a particular problem are also very popular.</t>
  </si>
  <si>
    <t>The Government Administration handles such matters unless another governmental body is designated for coordinating a specific policy. There are two designated bodies - the Human Rights Secretariat and the Anti-Corruption Secretariat that operate under the Government Administration and are charged with coordinating the work in these two broad areas. However, they lack much authority in practice.</t>
  </si>
  <si>
    <t>There are: 1. Interministerial Committee for Strategic Planning is a functional body of overall responsibility, established to coordinate the strategic planning process conducted by the Government; 2. National Council on Public Administration Reform; 3. National Council on Coordination of Regional Development; 4. National Council on Sustainable Development.</t>
  </si>
  <si>
    <t>Are there procedures to ensure the consultation of all interested ministries and agencies on policy proposals?</t>
  </si>
  <si>
    <t>According to the Working Order of the Government there is a set procedure for the consultations among all interested ministries and agencies on policy proposals. As per the procedure 7 days  (10 days for 10+ page policy documents) are granted for remarks and proposals. https://www.arlis.am/documentView.aspx?docID=150387.Drafts of normative legal acts related to human rights and freedoms are also sent for the opinion to the Human Rights Defender of the Republic of Armenia, drafts related to the judicial system are sent to the Supreme Judicial Council and drafts related to criminal law and criminal procedure issues to the General Prosecutor's Office and the Investigative Committee, which operate independently and are not part of the Government structure.</t>
  </si>
  <si>
    <t>Article 54.1 of the Constitution of the Republic of Azerbaijan states that "citizens of the Republic of Azerbaijan have the right to participate unhindered in the political life of the state and society. 
Its procedures are defined in the Republic of Azerbaijan's "Public Participation" law.</t>
  </si>
  <si>
    <t>Yes. All drafts of legislative acts are to be approved by all interested ministries before being introduced to the Parliament</t>
  </si>
  <si>
    <t>All policy proposals must be heard and approved at the meeting of the Cabinet before adoption. Prior to Cabinet meetings, all documents on the items on the agenda are circulated with all ministries and units for consideration and comments.</t>
  </si>
  <si>
    <t>The Law no. 100 of December 22, 2017 “About regulations” sets up the procedures to ensure the consultation of all interested ministries and agencies.</t>
  </si>
  <si>
    <t>Are there detailed administrative procedures for processing policies?</t>
  </si>
  <si>
    <t>The procedure for processing policies is regulated based on Law on “Normative legal acts” https://www.arlis.am/documentview.aspx?docid=152139 if the documents are deemed as normative-legal. Other than that government decrees, such as Working Order of the Government https://www.arlis.am/documentView.aspx?docID=150387, regulate the procedures for processing policies.</t>
  </si>
  <si>
    <t>Yes, according to the Law on normative acts and other authorities of the public administration, all procedures for processing policies are envisaged.</t>
  </si>
  <si>
    <t>The  policy processing is regulated by the Law on Normative Acts</t>
  </si>
  <si>
    <t>The Law on Normative Acts, adopted in 2009, sets the rules for adopting normative acts, sets their standards and clarifies the hierarchy of laws.</t>
  </si>
  <si>
    <t>The Law no. 100 of December 22, 2017 “About regulations” is providing the detailed procedures for processing policies. Aditionally, the Government Decision No. 386 of June 17, 2020 "On planning, development, approval,
implementation, monitoring and evaluation of 
public policy documents" describes in detail the decision-making process.</t>
  </si>
  <si>
    <t>Formally, such a procedure exists in Ukraine, but it is extremely ineffective and needs to be reformed. After all, due to its overly bureaucratic nature, the Government cannot quickly develop and submit the necessary legislative initiatives to the Verkhovna Rada for consideration.</t>
  </si>
  <si>
    <t>Are there bodies providing policy advice for ministries and the government office(s) supporting them?</t>
  </si>
  <si>
    <t>Such bodies are not officially defined. That role is performed by civil society associations, or sectoral ting-tangs, which mainly work at the expense of grants from international structures.</t>
  </si>
  <si>
    <t xml:space="preserve">The Center for Analysis of Economic Reforms and Communication and  the Center for Strategic Studies under the President of Azerbaijan Republic and  some research institutions are  providing policy advice for ministries, for instance, Ministry of Economy,  Ministry of Finance, Ministry of Labor and Social Protection, and Central Bank. </t>
  </si>
  <si>
    <t>Some ministries do have such a specialised body. The Administration of the President has its own think-tank - Information-Analytical Center under the Administration of the President. Some ministries (for example, the Ministry of Economy) have special institutes for providing policy advice, some have special departments. However, some do not have a specialised body.</t>
  </si>
  <si>
    <t>Most ministries have their own analytic departments and the Government Administration has its own Policy Planning and Coordination Department. However, the quality of the units is difficult to assess.</t>
  </si>
  <si>
    <t>State Chancellery is mandated to provide policy and methodological advice to the ministries, but the capacity is low due to a series of reorganizations and high turnover.</t>
  </si>
  <si>
    <t>Are there procedures for evaluating the implementation of policies?</t>
  </si>
  <si>
    <t>In the “accountability, monitoring and progress evaluation of the prospective strategic, budget programs” sections of the "methodical instructions for the processing, submission and implementation of strategic documents that have influence on state income and expenditures" of the RA Prime Minister's Decision N 1508-L (https://www.arlis.am/Annexes/6/2021_N1508lok.hav.pdf), the procedure for the implementation of the specified programs is presented each year (in particular, from the second year of the strategy's inclusion period) until March 31, the responsible state administration bodies submit the progress report of the strategy to the staff of the RA Prime Minister, simultaneously publishing it on the official website of the state administration system body. The process of evaluating the implementation of strategic level programs is provided by the Department for Programmes Expertise  of the staff RA Prime Minister's Office, and for each sectoral policy program, the respective ministries are provided by the structural divisions of the sectoral policy programs formed within them. However, specific procedures describing the monitoring and evaluation processes ensuring the implementation of sectoral policies are missing. This is evidenced by the decree of the Government of the Republic of Armenia dated May 13, 2019 No. 13 "on the approval of the public administration reform strategy of RA, the road map and results framework for 2022-2024, the list of persons ensuring the control and coordination of the implementation of the strategy" (https://www.arlis.am/DocumentView.aspx?DocID=162791) section on the strategic planning pilar key issues of with assessments such as:  "Weak and imperfect systems of feedback and stability of policies and reforms, lack of a system for evaluating the effectiveness of programs and policies and weak institutional capacities", as well as "A significant gap between policy planning regulations and practice, incomplete implementation of goals and targets set by strategies and policy documents, planned low degree of feasibility of actions".</t>
  </si>
  <si>
    <t>According to the “Strategic Road Maps for the National Economy and Main Economic Sectors” and sectorial road maps, the Center for Analysis of Economic Reforms and Communications evaluated of the results of implementing the Strategic Road Maps.</t>
  </si>
  <si>
    <t xml:space="preserve">Each agency has specific parameters for evaluating its activities.
</t>
  </si>
  <si>
    <t>The SAO is currently conducting performance audits and financial and compliance audits of various ministries, programs, and entities. However, the scope of SAO's work is limited. In addition to SAO, the Government Administration and the various other coordination units designated for coordinating specific policy areas can be guided by the Strategies and Action Plans in evaluating their implementation. Again, the depth of these evaluations is mostly limited.</t>
  </si>
  <si>
    <t>According to the the Government Decision No. 386 of June 17, 2020 "On planning, development, approval, implementation, monitoring and evaluation of public policy documents" final evaluation is mandatory for Strategy (which is a public policy document that defines and plans public policy of the Government for long term (6-10 years) in one or several areas of Government activity) and the Program (which is a medium-term public policy document (3-5 years), which derives from the strategy and, respectively, contributes to its implementation by detailing and concretizing actions to be carried out in a field or sub-field of activity). A guideline on intermediate and ex-post evaluation was developed by the GIZ gor the State Chancellery. About 70% of the total number of public policy documents developed are not supported and
argued through ex-ante analysis or ex-post evaluation, and the processes related to the realization
impact analysis of public policies are not fully institutionalized</t>
  </si>
  <si>
    <t>Formally, such assessments are carried out only by some directorates of ministries on the initiative of individual officials.</t>
  </si>
  <si>
    <t>Are policymaking departments sufficiently resourced with qualified staff?</t>
  </si>
  <si>
    <t>This is very difficult to estimate because the Civil Service Office of the Prime Minister office staff (CSO)does not maintain such statistics https://cso.gov.am/charts. The only information posted on the website of CSO is about the occupancy level  of civil service positions of state bodies, according to which the level of staffing in all state bodies is about 63.2%.  So, it can be assumed that a similar level of occupancy is present in the policy development and implementation departments of the ministries.</t>
  </si>
  <si>
    <t xml:space="preserve">There is no at all policymaking departments sufficiently resourced with qualified staff under the ministers. </t>
  </si>
  <si>
    <t>In general no, but there are some qualified staff members in various ministries and agencies.</t>
  </si>
  <si>
    <t>The staff qualifications are prescribed in the job descriptions and assessed through the hiring process. However, the practical levels of qualifications have not been evaluated.</t>
  </si>
  <si>
    <t>After the reorganization of the Government, many qualified civil servants left the administration. Salaries have increased, but still public function is not attractive. The high rate of inflation in 2022 have greatly reduced the value of previous wage increases. As a result we have a high turnover of qualified persons and unexperienced new-comers in these departments.</t>
  </si>
  <si>
    <t>During covid-19 and with the onset of a full-scale invasion, there were some problems with the conduct of procedures. After February 24, 2022, there was a significant loss of personnel, including from the directorates of ministries. Currently, there are no contests for positions in ministries. An additional problem is the reduction of employees without an adequate functional analysis in ministries.</t>
  </si>
  <si>
    <t>Are there institutional mechanisms for gender mainstreaming into strategic planning, policy formulation, and decision-making?</t>
  </si>
  <si>
    <t>The Prime Minister’s Decision (N1508-L https://www.arlis.am/Annexes/6/2021_N1508lok.hav.pdf)  on “methodological instructions for the processing, presentation and implementation of control on strategic documents affecting state income and expenditures” does not define such requirements. Requirements on gender mainstreaming are not defined in the Working Order of the Government as well https://www.arlis.am/documentView.aspx?docID=150387.</t>
  </si>
  <si>
    <t xml:space="preserve">There is no institutional mechanisms for gender mainstreaming into strategic planning, policy formulation, and decision-making. </t>
  </si>
  <si>
    <t>Development of mechanisms for implementing a gender approach in the process of developing and implementing measures of state policy in various areas is carried out through national action plans to ensure gender equality. Belarus has a National Council on Gender Policy under the Council of Ministers, which was established in 2000 to advise the government on gender policy issues</t>
  </si>
  <si>
    <t>The December 2022 amendments to the Law on Normative Acts mandating the introduction of GIA for all legislative amendments and pieces, create the mechanism for gender mainstreaming. The practical implementation and impact of the amendments remains to be seen.</t>
  </si>
  <si>
    <t xml:space="preserve">Law No. 5 of February 9, 2006 on Equal Opportunities between Men and Women established the institutional mechanisms for gender mainstriming into strategic planning, policy formulation, and decision-making. The main problem is that these institutional mechanisms do not work with the exception of the Gender Equality Policy Division within the Ministry of Labour and Social Protection. Other mechanisms: Coordinating group in the field of gender – advisory and coordinating body, made up of
gender units within the subdivisions with competences to elaborate, promote and monitor policies in the field of activity of the specialized central public administration authority - or the gender unit – qualified specialist with functions to promote equality between women and
men in the institution where he works - are practically lacking. </t>
  </si>
  <si>
    <t>In September 2020, with the aim of strengthening coordination, the Commission on coordination of the interaction of executive authorities on ensuring equal rights and opportunities for women and men was created under the chairmanship of the Vice-Prime Minister for European and Euro-Atlantic Integration of Ukraine. Bodies of executive power and bodies of local self-government have designated persons (coordinators) in their composition on issues of ensuring equal rights and opportunities for women and men. The mechanism at the level of the central executive body (or local self-government body) includes the following structural elements: - an authorized person (coordinator) on ensuring equal rights and opportunities for women and men; - consultative and advisory bodies, whose competence includes the issue of ensuring equal rights and opportunities for women and men; - advisers on ensuring equal rights and opportunities for women and men; -responsible structural units for ensuring equal rights and opportunities for women and men.</t>
  </si>
  <si>
    <t>Is there a body for gender coordination that is cross-sectoral?</t>
  </si>
  <si>
    <t>According to the Prime Minister’s Decision (Decision N 1740-Ա, 21 November 2019) https://www.arlis.am/DocumentView.aspx?DocID=165075, in the Republic of Armenia, the Council on Women's Affairs and respective Working Group were established, which as a national mechanism, support the introduction of mechanisms for the inclusion of women's social and political resources in the processes of democratization of society, ensuring equal rights and equal opportunities for women and men. The Council consists of representatives from state bodies, Yerevan Municipality and Civil Society associations specialized in gender issues. A working group under the leadership of the RA Deputy Minister of Labor and Social Affairs operates under the Council, which is also formed by representatives of relevant ministries, other state bodies, the municipality, and civil society. The Council aims to study and make advisory decisions about gender policy issues during regularly held sessions in cooperation with civil society institutions.The Council, in cooperation with the relevant state administration bodies, supports the process of policy development in the directions of increasing gender equality, preventing violence, increasing the role of women in various spheres of public life, and expanding opportunities. The Council discusses and evaluates the summary reports of state programs aimed at ensuring equal rights and equal opportunities for women and men by the bodies of the state administration system.</t>
  </si>
  <si>
    <t>The National Council on Gender Policy under the Council of Ministers of the Republic of Belarus, created in 2000</t>
  </si>
  <si>
    <t>The only cross-sectoral body charged with gender coordination, along with other human rights-related coordination, is the Human Rights Secretariat under the Government Administration. The Secretariat has produced the Human Rights Strategy for 2022-2030 and is currently working on its implementation Action Plan. So far, the Secretariat has not proven to be influential or effective.</t>
  </si>
  <si>
    <t>The governmental commission for equality between women and men is an advisory body that has to promote equality between women and men, its complex approach; too coordinate the activity of central and local public administration authorities in issues of equality between women and men; to develope the collaboration of state structures with civil society and international
organizations, as well as boosting their partnership with the private sector and the business environment in promoting equality between women and men. Unfortunately, this institution failed to achieve its mission because met only several times.</t>
  </si>
  <si>
    <t xml:space="preserve">The Ministry of Social Policy of Ukraine has been designated as the special authorized central body of the executive power for ensuring equal rights and opportunities for women and men. The functions and powers of the Ministry of Social Policy as an authorized authority in the field of ensuring equal rights and opportunities for women and men are also defined by the Law of Ukraine "On Ensuring Equal Rights and Opportunities for Women and Men" (Article 11).        
If not, what coordination mechanisms for Gender Mainstreaming (GM) exist? (Please specify, and provide references)        No        </t>
  </si>
  <si>
    <t>If not, what coordination mechanisms for Gender Mainstreaming (GM)  exist? (Please specify, and provide references)</t>
  </si>
  <si>
    <t xml:space="preserve">The Gender Equality Policy Division within the Ministry of Labour and Social Protection. </t>
  </si>
  <si>
    <t>If you answered “Yes” to the previous question, please mention if the ​​existing procedures for evaluating the implementation of policies include gender impact assessment?</t>
  </si>
  <si>
    <t>NGOs like “Sexual violence crisis center”, ““Agat” Center for Protection of Rights of Women with Disabilities”, ““Oxygen” Foundation for Protection of Youth and Women’s Rights”, “Socioscop” Center for Social Studies and Consultation”, “Women’s Resource Center” that are included in Women’s Council are not officially recognized as advisers to ministries and their subordinate bodies on gender policy issues.</t>
  </si>
  <si>
    <t>There is no bodies that advise Ministries and their offices on gender policy and gender mainstreaming in policy development.</t>
  </si>
  <si>
    <t>There is a National Council on Gender Policy under the Council of Ministers of the Republic of Belarus, which advises the government and ministries on gender policy and gender mainstreaming. In addition, some ministries may have gender focal points or units responsible for advising on gender policy and mainstreaming gender considerations in policy development. However, the extent to which these bodies effectively influence policy development and implementation remains a subject of debate.</t>
  </si>
  <si>
    <t>So far there are no advisory bodies to the Ministries and/or other institutions on gender policy and gender mainstreaming in policy development.</t>
  </si>
  <si>
    <t>There are international organisations that advise Ministries and their offices on gender policy and gender gender mainstreaming in policy development - UNWomen, UNFPA. Also should be mentioned the active role of the local organisations.</t>
  </si>
  <si>
    <t>The mechanism at the level of the central executive body (or local self-government body) includes the following structural elements: - an authorized person (coordinator) on ensuring equal rights and opportunities for women and men; - consultative and advisory bodies, whose competence includes the issue of ensuring equal rights and opportunities for women and men; - advisers on ensuring equal rights and opportunities for women and men; -responsible structural units for ensuring equal rights and opportunities for women and men. On June 7, 2017, by Resolution No. 390 of the Cabinet of Ministers of Ukraine, the position of Government Commissioner for Gender Policy was introduced.</t>
  </si>
  <si>
    <t>Gener impact assessment is not a mandatory part of the evaluation procedure. As mentioned earlier, each agency has specific parameters for evaluating its activities and some of these parameters may cover some gender aspects. The National Action Plan for Gender Equality in Belarus for 2021-2025 aims, among other, at expanding the possibilities for applying the principles of gender expertise in legislation, taking into account the gender factor in the formation and evaluation of the effectiveness of state programs.</t>
  </si>
  <si>
    <t>The evaluation is achieved on the strategy for ensuring gender equality. Sectoral policies are not evaluated from a gender perspective.</t>
  </si>
  <si>
    <t>Is the principle of local self-government recognized in the constitution/ domestic legislation?</t>
  </si>
  <si>
    <t>Chapter 9 of the RA constitution is entirely dedicated to the conceptual issues of the RA local self-government system, defining the types of powers of local governmentshttps://www.arlis.am/DocumentView.aspx?DocID=143723, and the principles of local self-government are defined by Article 8 of the RA Law "On Local Self-Government" https://www.arlis.am/DocumentView.aspx?DocID=173202.</t>
  </si>
  <si>
    <t>The principle of local self-government recognized in the constitution (Charter IX) 
Source:  https://justice.gov.az/senedler/45?culture=en</t>
  </si>
  <si>
    <t>Local government and self-government is regulated by the Constitution (Section V) and the Law "On local government and self-government" (2010)</t>
  </si>
  <si>
    <t>The principle of local self-government is recognized in the constitution.</t>
  </si>
  <si>
    <t xml:space="preserve">According to the article 109 of the Constitution of the Republic of Moldova:
(1) Public administration within the administrative-territorial units shall be based on the principles of local autonomy, decentralisation of public services,
eligibility of the local public administration authorities and consultation of citizens on local problems of special interest.
(2) The concept of autonomy shall encompass both the organisation and functioning of the local public administration, as well as the management of the communities represented by that administration. </t>
  </si>
  <si>
    <t>Does the legislative framework allow for the direct election of the members of the local councils or assemblies?</t>
  </si>
  <si>
    <t xml:space="preserve">In Armenia, during the elections of the members of the community  council (council), a dual approach is used, which is due to the process of unification (enlargement) of communities, by which a transition is being made from the direct election of the head of the community and the council to the proportional election. In the "chapter 18.1 elections of local self-government bodies" of the RA Electoral Code https://www.arlis.am/DocumentView.aspx?DocID=172405, it is stated that "Elections of local self-government bodies are held by majority or proportional electoral system. In communities with up to 4,000 voters (except for multi-settled communities), the elections of the head of the community and the members of the council are held by the majority electoral system, and in the communities with more than 4,000 voters, as well as in the multi-settled communities, the elections of the community council are held by the proportional electoral system. Today, in accordance with the requirements of the RA Law "On Administrative Territorial Division", https://www.arlis.am/DocumentView.aspx?DocID=165211, 71 communities have been formed in Armenia, 64 of which are united (enlarged). In 62 of them, the elections are carried out by proportional procedure, the community council is directly elected, which in its turn elects the head of the community from among its members, and in the remaining 9 communities, the procedure of direct election of the head of the community and the council is still maintained.
https://mtad.am/pages/armenian-communities?fbclid=IwAR02rmHQqRgymKfCqq-fkygr9D5pRjaoCd0PW58jSnyGkUgttXmN9R3Ck9w&amp;slug=armenian-communities․
The data are taken from the RA Ministry of Territorial Administration and Infrastructure website, and by telephone queries.
</t>
  </si>
  <si>
    <t>Yes, the  Election code allows for the direct election of the members of the local councils (Article 210). 
Source: https://www.legislationline.org/download/id/7885/file/Azerbaijan_Election_am2017_en.pdf</t>
  </si>
  <si>
    <t>Yes. On paper. In fact the elections are not free and fair. In reaction to the events during and after the Presidential elections 2020, the local elections (normally planned in 2022) and the parliamentary elections (normally planned in 2023) were postponed to 2024 and will be held on the Single Voting Day</t>
  </si>
  <si>
    <t>Georgia has a mixed electoral system, where part of the members of the local councils are elected through proportional elections and part - through majoritarian.</t>
  </si>
  <si>
    <t>According to the article 130 of the Electoral Code No. 1381, November 17, 1997 “mayors of towns (municipalities), sectors, villages (communes) and councillors in district, town (municipal), sector and village (commune) councils shall be elected by a universal, equal, direct, secret and freely expressed suffrage, for a four-year term”.</t>
  </si>
  <si>
    <t>Does the legislation allow for the direct election of mayors (heads of the executive branch at the local level)?</t>
  </si>
  <si>
    <t xml:space="preserve">The Community Council is elected in the manner prescribed by the RA Electoral Code, then elects the head of the community from among its members. According to Article 5 of the RA Election Code (https://www.arlis.am/DocumentView.aspx?DocID=172405), the right to direct election of the community leader is reserved for communities with up to 4,000 voters, and in the case of enlarged communities,  to the community council: "local self-government bodies, with the exception of community leaders elected by community councils, are elected directly by the voters." Today, there are 9 community leaders in Armenia by direct election, and 62 communities by indirect election. 
https://mtad.am/pages/armenian-communities?fbclid=IwAR02rmHQqRgymKfCqq-fkygr9D5pRjaoCd0PW58jSnyGkUgttXmN9R3Ck9w&amp;slug=armenian-communities. 
The data are taken from the RA Ministry of Territorial Administration and Infrastructure website.
</t>
  </si>
  <si>
    <t>There is no existing elected position of mayor. According to Article 124 of the Constitution of the Azerbaijan Republic, all mayors, including the mayor of the capital city-Baku, were appointed by the president of Azerbaijan. 
Source: https://justice.gov.az/senedler/45?culture=en</t>
  </si>
  <si>
    <t>No. Heads of regional executive committees are nominated by the President; heads of local executive committees are nominated by the regional head as agreed by the President</t>
  </si>
  <si>
    <t>Mayors are elected in 5 cities and 59 self-governing communities/municipalities.</t>
  </si>
  <si>
    <t>Are the powers and responsibilities of local authorities prescribed by the constitution or by statute?</t>
  </si>
  <si>
    <t xml:space="preserve">article 182 of the RA constitution https://www.arlis.am/DocumentView.aspx?DocID=143723 defines the types of Community issues: mandatory and voluntary, and the types of powers of local self-government bodies, among which it separates their own powers to solve the community's mandatory and voluntary problems, as well as the powers delegated by the state. Articles 18, 35-52 of the RA Law "On Local Self-Government" describe and define the scope of powers of community authorities in more detail. 
https://www.arlis.am/DocumentView.aspx?DocID=173202
</t>
  </si>
  <si>
    <t>The  powers of local authorities prescribed by the constitution  (Article 144). Source: https://justice.gov.az/senedler/45?culture=e n</t>
  </si>
  <si>
    <t xml:space="preserve">The Constitution only prescribes exclusive jurisdiction of local councils; the Law on Local Government and Self-Government provides details on powers and responsibilities of local authorities (representative and executive bodies)
</t>
  </si>
  <si>
    <t>Chapter 9 of the Constitution regulates the overall framework of local self-government and Organic Law - Local Self-Government Code adopted in 2014 gives detailed regulation.</t>
  </si>
  <si>
    <t>Law No. 436 of 28 December 2006 on local public Administration prescribes he powers and responsibilities of local authorities.</t>
  </si>
  <si>
    <t xml:space="preserve">By statute </t>
  </si>
  <si>
    <t>Are local authorities normally consulted in due time and with appropriate rights in the planning and decision-making process for all matters that concern them directly?</t>
  </si>
  <si>
    <t xml:space="preserve">At the legislative level, yes, but in practice, partially.
Thus, parts 5-8 of Article 11 of the RA Law "On Local Self-Government" https://www.arlis.am/DocumentView.aspx?DocID=173202 define the scope of minimum information and the names of documents to be published on the community's official website with the possibility of downloading.  However, in practice, communities do not fully and completely ensure the implementation of the above-mentioned legislative requirements, as they do not have sufficient resources to ensure the performance of such works.
</t>
  </si>
  <si>
    <t>Some times  local authorities partially consulted in due time and with appropriate rights in the planning and decision-making process for budget issues  that concern them directly.</t>
  </si>
  <si>
    <t>All the decisions are developed by the executive councils. The councils are not elected fairly, they do not represent local interests, therefore there is no real need to consult with them</t>
  </si>
  <si>
    <t>The legislation prescribes due consultation and substantial involvement of the local bodies in decision-making that has a direct influence on them. However, both central and local government is completely dominated by a single party and there is no precedent of local government's opposition to the decisions of the center. The only self-government that can claim true independence and weight is that of the city of Tbilisi, but given the one-party rule, all matters are settled prior to the announcement of any major policy initiatives, and public dissent is never seen.</t>
  </si>
  <si>
    <t>The Law on local public administration no.436 of 2006 provides that central public authorities can consult representative associations of local authorities on the issues regarding local public administration. According to the Law on decentralization no. 435 of 2006, local public authorities are consulted in the process of drafting, approval and amendment of laws and normative acts regarding organizations and functioning of local public administration. In fact, there is no responsible institution/authority to enforce and to monitor the provision in the above-mentioned laws regarding consultations of local public authorities.</t>
  </si>
  <si>
    <t>The government and the key committee conduct consultations with relevant associations cities and communities.</t>
  </si>
  <si>
    <t>Are local authorities able to determine their own internal administrative structures?</t>
  </si>
  <si>
    <t>According to Clause 28 of Article 18 of the RA Law "On Local Self-Government" https://www.arlis.am/DocumentView.aspx?DocID=173202, the community council,  based on the recommendation of the community leader, "decides to approve the charters, structure, number of employees, staff list and official rates of the staff, community institutions, commercial and non-commercial organizations under the community authority". The number, structure or staff list of the community staff is considered finally confirmed when "...the legal act on making appropriate changes or additions to the list of community service positions has entered into force" by the RA Ministry of Territorial Administration and Infrastructures. This means that municipalities do not have the right to fully define the number, structure and list of their staff, until it is approved by the authorized body.</t>
  </si>
  <si>
    <t>According to article 24  of the  Law of status of municipality  local authorities able to determine their own internal administrative structures.
 Source: http://www.e-qanun.az/framework/4770</t>
  </si>
  <si>
    <t>Local authorities have the power to determine their own internal administrative structures.</t>
  </si>
  <si>
    <t>According to the Law on local public administration no.436 of 2006, local public authorities enjoy organizational autonomy, which according to the Law on decentralization no.435 of 2006 means that local public authorities have the right to approve internal administrative structures.</t>
  </si>
  <si>
    <t>Are local municipalities entitled to approve their own budgets?</t>
  </si>
  <si>
    <t>Article 8 of the RA Law "On Local Self-Government" (https://www.arlis.am/DocumentView.aspx?DocID=173202)  defines, one of the main principles of Local Self-Government, the independence of the budgets of communities - the possibility of forming a community budget from the sources defined by the law of local self-government bodies and managing it under their own responsibility. And part 2 of Article 83 of the same law stipulates that "Every year the community budget is approved by the community council. The council makes changes in the community budget at the initiative of the community leader. The community budget implementation report is approved by the council."</t>
  </si>
  <si>
    <t>In accordance with Article 10 of the Law of the Republic of Azerbaijan "On Funding of Municipalities",  municipalities organizes discussion and approval of the local budget . 
Source: http://www.e-qanun.az/framework/5231</t>
  </si>
  <si>
    <t>The local budget is developed by the local executive committee, the council only approves it</t>
  </si>
  <si>
    <t>Local budgets are approved by the respective local councils/Sakrebulos.</t>
  </si>
  <si>
    <t>According to the Law on local public administration no.436 of 2006, local public authorities draft, approve and manage autonomously the budgets of territorial-administrative units.</t>
  </si>
  <si>
    <t>Are local authorities entitled to independently take loans?</t>
  </si>
  <si>
    <t>According to Article 8 of the RA Law "On Local Self-Government", the Community Council is entrusted with the adoption of decisions regarding the involvement of loans. The latter simultaneously monitors the use of loans and other involved financial resources received by the community. According to Article 86 of the same law, receiving loans is considered a source of financing the municipal budget deficit. However, according to Article 38, Part 1, Clause 6 of the RA Law "On Local Self-Government", “the powers of the community head in the field of finance”, it is defined that the head of the community "coordinates with the state authorized body, the RA Ministry of Territorial Administration and Infrastructure and submits to the community council for approval the question of attracting funds in the form of loans".</t>
  </si>
  <si>
    <t>According to Article 46, of the "Participation of Municipalities in Credit Relationships" and  in accordance with the laws of the  status of municipalities of Republic of Azerbaijan  municipalities may withdraw municipal lotteries and receive loans. But, in practice it never happened.</t>
  </si>
  <si>
    <t>Local authorities can only take loans with the approval of the central government.</t>
  </si>
  <si>
    <t>According to the Law on local public administration no.436 of 2006, local public authorities are entitled to independently contract loans</t>
  </si>
  <si>
    <t>Are local authorities entitled to abolish or regulate local tax rates?</t>
  </si>
  <si>
    <t>According to Article 18, Clause 18 of the RA Law "On Local Self-Government", https://www.arlis.am/DocumentView.aspx?DocID=173202 the Community Council is entitled to "determine the types and rates of local taxes, fees and charges in cases defined by law". The council of elders has the authority to define the types and rates of local duties and fees within the framework of the types and rates of local duties and fees defined by the RA Law "On Local Duties and Fees". https://www.arlis.am/DocumentView.aspx?DocID=168825. In accordance with Articles 230 and 245 of the RA Tax Code, the community council, upon presentation by the community leader, can establish real estate tax and vehicle property tax privileges and make decisions regarding them to make payments from the community budget instead of the real estate tax and vehicle property tax payer to the community regarding these taxes. in the amount of ten percent of approved budget revenues.</t>
  </si>
  <si>
    <t>All types of local taxes are regulated  by Tax Code of Azerbaijan. No tax decentralisation in Azerbaijan.</t>
  </si>
  <si>
    <t xml:space="preserve">According to the Law of the Republic of Belarus "On Local Government and Self-Government in the Republic of Belarus" (Article 17 p.1.7), the Councils can impose local taxes; the legislation does not have provisions on the rights of local authorities to abolish local taxes
</t>
  </si>
  <si>
    <t>The local authorities can introduce, abolish and regulate local taxes within the scope of their authority, per Article 16 of the Local Self-government Code.</t>
  </si>
  <si>
    <t>Local authorities can introduce special taxes and can regulate local tax rates.</t>
  </si>
  <si>
    <t>the measuring scales of local taxes are regulated by state legislation</t>
  </si>
  <si>
    <t>Does the legislative framework allow local authorities to have recourse to a judicial remedy to securely and freely exercise their powers?</t>
  </si>
  <si>
    <t>In the "General Powers of the Head of the Community" section of Article 35 of the RA Law "On Local Self-Government" https://www.arlis.am/DocumentView.aspx?DocID=173202 , the head of the community acts as a representative of the community in court in the cases provided by law, and also issues power of attorney to appear in court within the limits of his authority. Article 99 of the RA Law "On Local Self-Government"-- "Legal guarantees of local self-government bodies during the implementation of legal and professional control"--states that "The actions or the inactionս performed, as well as the legal acts adopted by the bodies exercising control over the powers of local self-government bodies, can be appealed to the court by self-governing bodies."</t>
  </si>
  <si>
    <t xml:space="preserve">According to Article 50 (Judicial protection of local self-government) of  on the status of municipalities of the Republic of Azerbaijan, citizens living in the territory of a municipality, municipalities, municipal bodies, and  officials may apply to a court to overturn acts violating local self-government rights, issued by  state bodies and state officials, municipalities, municipal bodies and municipal officials, legal persons created by the municipalities, public associations. </t>
  </si>
  <si>
    <t>Law of the Republic of Belarus "On Local Government and Self-Government in the Republic of Belarus" (Article 59 p.7)</t>
  </si>
  <si>
    <t xml:space="preserve">A local self-government may apply to the Constitutional Court to secure the rights guarantees by Chapter 9 of the Constitution. </t>
  </si>
  <si>
    <t>Yes. They can address to Administrative Code</t>
  </si>
  <si>
    <t>Do elected officials post their schedules publicly?</t>
  </si>
  <si>
    <t xml:space="preserve">On the website of the Ministry of Territorial Administration and Infrastructures of the Republic of Armenia, a separate section contains information about the holding of community council meetings and their online telecast https://mtad.am/pages/council-of-elders-meetings?tab=1. However, that page lacks the agenda of the council meeting and references to draft decisions. https://mtad.am/pages/general-information-individual-functions-reserved-local-authorities. The studies of the websites of the communities show that the public  is mostly informed about the meetings of the councils of the communities in the news section of the website. For example, information about minutes of council meetings is posted on the website of Yerevan Municipality, by attaching them https://www.yerevan.am/hy/meetings-council/. Information about council meetings is posted in the "News" section, attaching the agenda and materials of the meeting. https://www.yerevan.am/hy/announcement/haytararowt-yown-381/
Announcements about meetings of the Vanadzor Council are posted in the "News" section. https://vanadzor.am/avaganum_art_nist_23_06_2022/
Information about the meetings of the Gyumri Council of Elders is posted on the website of the municipality in a separate section "Drafts of decisions of Council meetings". https://www.gyumricity.am/hy/council-of-the-elders/decision-projects-on-the-sessions-of-the-council-of-elders
</t>
  </si>
  <si>
    <t>Not all, some municipalities' elected officials post their schedules publicly.</t>
  </si>
  <si>
    <t xml:space="preserve">Rather no, but sometimes it can happen depending of the person. Usually there are published dates when the elected official is meeting the interested people or dedicated time for phone calls
</t>
  </si>
  <si>
    <t>Elected local officials do not post their schedules publicly, however, some of the municipalities post the schedule for the local council meetings in advance. Local government web pages contain information for making appointments with them.</t>
  </si>
  <si>
    <t xml:space="preserve">Some of the municipalities post the schedule for the local council meetings in advance. </t>
  </si>
  <si>
    <t>Do local authorities have a dedicated open government page?</t>
  </si>
  <si>
    <t xml:space="preserve">Four Armenian communities (Yerevan, Vanadzor, Gyumri, Armavir) are included in the local OGP framework of the Open Government Partnership of Armenia (OGP). The websites of the 4 communities that have joined the local OGP have information about the OGP.
Yerevan Municipality -https://www.yerevan.am/en/open-government-partnership-local-opg/  https://www.yerevan.am/uploads/media/default/0002/16/64bfadebea83bdc3115fec362ba8c9644ce73ae4.pdf. The Municipality of Yerevan also has a Facebook page dedicated to the OGP initiative of the city https://www.facebook.com/people/Local-OGP-Yerevan/100084936126813/.
The Vanadzor Municipality website has the document about “Memorandum of intentions Vanadzor-Gyumri local open government partnership joint action plan”- https://vanadzor.am/bac_karavarman_gortsnkerutyun_ogp/. On the website of the Armavir community administration, https://armavircity.am/Pages/DocFlow/Def.aspx?nt=1&amp;a=v&amp;g=03b10917-c034-4b83-a82e-d1a93bfeeaed  the "Joint 2022-2025 action plan of the Armavir community open management partnership initiative" is posted. 
https://armavircity.am/upload/DocFlow/Projects/We22120712251741107_.PDF։. On the websites of the communities not included in the OGP initiative, there is no such information.
</t>
  </si>
  <si>
    <t>According to Article 2.2, the decree of the President of the Republic of Azerbaijan on approval of "National Action Plan on Promotion of the Open Government for 2020-2022" tasks the central and local 
executive bodies to accept annual work plans for implementation of the Action Plan and submit information about this to the Anti-Corruption Commission of the Republic of Azerbaijan via 
electronic mean. Most  local executive authorities do not post their work plans on their official internet pages, and they are even refusing to submit a business plan while submitting an official 
enquiries. Few of them did, but they are not kept  them up to date.
Source: https://e-qanun.az/framework/44619</t>
  </si>
  <si>
    <t xml:space="preserve">Each official structure in Belarus has its web-page. Often they are not carefully supported and do not contain up to date information. Webpages of the local councils are not independent and make part of the webpages of the executive committees
</t>
  </si>
  <si>
    <t>All municipalities maintain webpages of various degrees of detail and development. However, there is no single standard in practice regarding open government. This has become a markedly non-priority since the central government's disregard of the OGP and its commitments to it.</t>
  </si>
  <si>
    <t xml:space="preserve">There is a page dedicated to open government only for the central authorities, but no such a page for local authorities. </t>
  </si>
  <si>
    <t>Do local authorities ensure that their meetings are public by posting agendas and meeting materials in advance?</t>
  </si>
  <si>
    <t>for example, the agendas of meetings and respective project files of the Council of the Municipality of Yerevan are posted in the news section of the website of the Municipality. https://www.yerevan.am/hy/announcement/haytararowt-yown-379/. Information about the meetings of the councils of all other communities is also posted in the form of announcements on the website of the RA MTAI, as well as about their meetings livestream. Nevertheless, there is still a lot of work to be done in this direction.</t>
  </si>
  <si>
    <t>rarely</t>
  </si>
  <si>
    <t>The municipality web pages are not of uniform standard and level of detail. Some do not post notices of upcoming meetings at all. Tbilisi Sakrebulo web page publishes the agendas of its sessions in advance. Batumi Sakrebulo web page has a live-stream function for the sessions, but does not publicize the agendas, only publishing short minutes post-factum.  Webpages of some smaller municipalities only give information about the composition of local Sakrebulos, while others publish the agendas in advance, without posting the supporting document, but noting that the relevant documents and drafts can be obtained with the body in advance.</t>
  </si>
  <si>
    <t xml:space="preserve">According to the Law on local public administration no.436 of 2006, meetings of public authorities are public and local authorities should publish agenda of the meetings on „various means”. But there are no specific requirements regarding minimum number of days the agenda should be published before the meeting, where the agenda should be published (according to existing provisions it could be just printed and posted on the board in the mayoralty) and there are no requirements to publish meeting materials. </t>
  </si>
  <si>
    <t>Are local authorities obliged to hold public consultations before making policies/decisions that concern citizens directly (i.e. Infrastructure, transport links)?</t>
  </si>
  <si>
    <t>According to Article 37, Part 1, Clause 3 of the RA Law "On Local Self-Government" https://www.arlis.am/DocumentView.aspx?DocID=173202 (Community Head's Powers in the Area of Residents' Participation in Local Self-Government), the head of the community is obliged to organize public hearings or discussions on the most important legislative and sub-legislative initiatives or projects related to local self-government, accept proposals and suggestions, and to present those to the authors of initiatives or projects.</t>
  </si>
  <si>
    <t>There is no legal norm about local authorities obliged to hold public consultations before making policies/decisions that concern citizens directly.</t>
  </si>
  <si>
    <t>Public consultations is not a mandatory mechanism</t>
  </si>
  <si>
    <t>The Law on Local Self-Governance only obliges public consultations before making decisions on creation/abolishment of municipalities and the change of municipal boundaries.</t>
  </si>
  <si>
    <t xml:space="preserve">According to the Law on transparency in decision-making process No. 239 of November 13, 2008, local public authorities must ensure transparency and organize public consultations in their decision-making process.
</t>
  </si>
  <si>
    <t>Is  gender balance and the representation of women (and, where available, women's organizations for all matters that concern them) ensured in public consultations initiated by local authorities?</t>
  </si>
  <si>
    <t>According to Clause 34 of Article 18 of the RA Law "On Local Self-Government", https://www.arlis.am/DocumentView.aspx?DocID=173202 the community council discusses and makes a decision on approving the number, names and order of formation of consultative bodies subordinate to the head of the community operating in public order within the community. https://www.arlis.am/DocumentView.aspx?docid=163488. One of the consultative bodies working under the head of the community can be the body dealing with women's issues. Nevertheless, in general, the representation of women in the Local Self-Government system and gender balance in community processes are not implemented.</t>
  </si>
  <si>
    <t xml:space="preserve">Rarely, it depends from region. Most of regions women is not involved to public discussion due to conservatism. </t>
  </si>
  <si>
    <t xml:space="preserve">There are no measures or guidance in place to ensure representation of women or women's organizations in public consultations, whenever they are held. </t>
  </si>
  <si>
    <t>Gender balance and the representation of women is ensured in public consultations initiated by local authorities.</t>
  </si>
  <si>
    <t>If you answered “yes” to the previous question, do local authorities designate a gender focal point or a separate unit, responsible for gender equality policy and women's rights (or: gender mainstreaming policy)?</t>
  </si>
  <si>
    <t>Local municipalities must and do all have gender equality councils. Although they have been in place since 2018, in practice they are all defunct and the municipalities have no gender equality policy or appreciation of gender mainstreaming need at all.</t>
  </si>
  <si>
    <t xml:space="preserve"> Gender units operate within the local public administration authoritie according to the Law No. 5 of February 9, 2006 on Equal Opportunities between Men and Women. The main problem is that these units do not work at the local level in many communities.</t>
  </si>
  <si>
    <t xml:space="preserve">1.9.3 Impartial and professional civil service </t>
  </si>
  <si>
    <t>1.9.3.1 Legal framework of civil service management</t>
  </si>
  <si>
    <t>Does your country have a civil service law?</t>
  </si>
  <si>
    <t>there is a public service system in Armenia, in which civil service is an independent type of state service. In particular, Article 3 of the RA Law "On Public Service" defines that "state service includes the civil service, diplomatic service, customs service, tax service, rescue service, military service, service in national security bodies, service in the police, service in the anti-corruption committee, service in the foreign intelligence service, penitentiary service, service of enforcement of judicial acts, service of bailiffs.”  https://www.arlis.am/DocumentView.aspx?DocID=173171. The RA Law "ON CIVIL SERVICE" (https://www.arlis.am/DocumentView.aspx?DocID=172251) was adopted on March 23, 2018. It is the second edited and updated version of the law. The first version was adopted back in 2001. The law regulates the organization of civil service in the Republic of Armenia, classification of positions, recruitment of positions, performance evaluation of civil servants, training, legal status of civil servants, dismissal, termination of service, as well as other relations related to civil service as a separate type of state service.</t>
  </si>
  <si>
    <t xml:space="preserve"> Azerbaijan adopted   a civil service law in 2000.
Source: https://www.e-qanun.az/framework/4481</t>
  </si>
  <si>
    <t xml:space="preserve">Since 2003 the civil service was regulated by the law  "On Civil Service in the Republic of Belarus" N 204-З. On 01/06/2022 the new law on civil service N 175-З was adopted </t>
  </si>
  <si>
    <t>Georgian civil service is regulated by the Law on Civil Service (adopted in 2015) and the Law on Fight Against Corruption (formerly, known as the Law on the Conflict of Interests and Corruption in Civil Service, adopted in 1997. The title was changed in November 2022. )</t>
  </si>
  <si>
    <t>Law No. 158 of July 4, 2008 regarding the public function and the status of the civil servant regulates the general regime of public office, the status of civil servants, legal relations between civil servants and public authorities, as well as other relations arising from them.</t>
  </si>
  <si>
    <t>Does this law define which categories and types of staff are civil servants?</t>
  </si>
  <si>
    <t>Article 2 of the Law of the Republic of Armenia on Civil Service https://www.arlis.am/DocumentView.aspx?DocID=172251 states that "the operation of the law extends on the persons occupying positions provided for in the list of civil service positions at the legislative, executive, judicial authorities, the staff of the President of the Republic, the prosecutor's office, investigative bodies, independent state bodies, autonomous bodies, the staff of the Human Rights Defender, as well as state bodies subordinate to the Government, the Prime Minister and ministries ". The list of civil service positions is defined by the requirements of Article 5 of the law, namely: "The list of civil service positions on the information platform of the civil service is maintained by the relevant bodies. The list of civil service positions is public for familiarization.” As such, a single list of civil service positions by groups and types operates only on the information platform, which is accessible only to the specific state body, and its publicity is not ensured. Each body, based on the types of state services in its staff defined by the sectoral laws, presents on the platform the list of civil service positions and the characteristics defined by the job description. This is regulated by the decision of RA FIRST DEPUTY PRIME MINISTER N 3 of January 11, 2019 " On evaluation of civil service positions, classification, designations, drawing up job descriptions of civil service positions, placement of positions in the general system, rights and responsibilities, management of the name list, as well as on approving the methodology for defining requirements on professional knowledge and competencies of the civil servant occupying the given civil service position" in the section "maintenance of the list of civil service positions".</t>
  </si>
  <si>
    <t xml:space="preserve">Article 8 (Classification of state bodies) on Law of  Civil Servants of the Republic of Azerbaijan. Civil Service determines the classification of civil servants by categories considering their status, hierarchy, and jurisdiction. </t>
  </si>
  <si>
    <t>Article 8 of the Law N 175-3 and the Ppresidential decree of the Republic of Belarus of June 6, 2022 No. 195 "About the state civil positions"</t>
  </si>
  <si>
    <t xml:space="preserve">Article 3 of the Civil Service Law differentiates between the state official, state-political official,  professional civil servant,  administrative contracted persons, and auxiliary staff with labor contracts. </t>
  </si>
  <si>
    <t xml:space="preserve">The law o regarding the public function and the status of the civil servant provides a classification of civil servants, but the law does not contain provisions regarding civil servants with special status, which are regulated by special laws. </t>
  </si>
  <si>
    <t>Is there an adequate code of conduct or equivalent framework for civil servants?</t>
  </si>
  <si>
    <t>In accordance with the requirements of Article 28, Part 5 of the RA Law "On Public Service", "the rules of conduct of civil servants deriving from the principles of conduct defined by the law on public service shall be established by the deputy prime minister coordinating the civil service". By the decision of the RA Deputy Prime Minister No. 697-N of October 10, 2022 "On defining the code of conduct of civil servants" the rules of conduct of civil servants are defined https://www.arlis.am/DocumentView.aspx?docid=169106.</t>
  </si>
  <si>
    <t>The Republic of Azerbaijan adopted the Law  "About the rules of ethical behavior of civil servants" in 2007.</t>
  </si>
  <si>
    <t>Annex to the Law N 175-3</t>
  </si>
  <si>
    <t>Law on Fight Against Corruption provides the general code of conduct for all public sector employees.</t>
  </si>
  <si>
    <t>Law No. 25 of February 22, 2008 regarding the Code of Conduct of the Public Servant regulates the conduct of the civil servant while exercising a public function.</t>
  </si>
  <si>
    <t>Is explicit political activity of civil servants prohibited by law?</t>
  </si>
  <si>
    <t xml:space="preserve">The limitations of political activities presented to civil servants are represented by Article 27 of the RA Law on Public Service, which requires that "the public servant, while performing official duties, shall demonstrate political neutrality". Article 27:1 of the same law obliges public servants to show political restraint in any circumstances. The law allows public servants (including civil servants) to participate in pre-election campaigning in accordance with the procedure established by the "Electoral Code of the Republic of Armenia" constitutional law, maintaining political restraint. https://www.arlis.am/DocumentView.aspx?DocID=173171։ </t>
  </si>
  <si>
    <t>Article 20 of the Civil Service Law lists "Civil Service Restrictions." 20.1.6. it is indicated that civil servants cannot participate in the activities of political parties during their service duties.
 At the same time, according to the article  4.2.  of the aw of the Republic of Azerbaijan On Civil Service, structures of political parties and social organizations shall not be established within state bodies.
Source: https://www.e-qanun.az/framework/4481</t>
  </si>
  <si>
    <t>The law does not prohibit political activity of civil servants. According to the law (article 28), when entering civil service, as well as during its passage, no restrictions and/or advantages are allowed based on affiliation with political parties and other public associations. In practice, joining any opposition party or independent CSO has ever been prohibited.
According to this, the new law of 2022 in its annex on ethics explicitly limits what the civil servants have the right to publish in their private social media accounts. In post-2020 elections situations, publications on social media and comments often lead to administrative and even criminal prosecution.</t>
  </si>
  <si>
    <t>The Civil Service Law clearly states the political neutrality of the civil service (Article 15). However, the Georgian legislation does not restrict civil servants’ membership in political parties. The exceptions to this rule are the police, military servicemen, prosecutors, judges, and employees of certain bodies of the Ministry of Finance, Justice, Interior, etc. (Law of Georgia on Political Unions of Citizens, Art.10), due to the nature of their work, and impartiality that is of even higher order. Party members who are appointed to these positions must relinquish their membership for the duration of their service. All civil servants are precluded from using their work for party activities. The regulation however is minimal and full of possibilities for abuse.</t>
  </si>
  <si>
    <t>According to the article 15 of the Law regarding the public function and the status of the civil servant, during the exercise of their duties, the civil servant shall refrain from expressing or publicly manifesting political preferences and favoring any political party or social-political organization. On the other hand, civil servants may be members of political parties or legally established socio-political organizations, with the exceptions provided by law.</t>
  </si>
  <si>
    <t>Is there a clear distinction between political appointees and career civil servants?</t>
  </si>
  <si>
    <t>Articles 3 and 4 of the RA Law "On Public Service" clearly separate public officials positions  from public service career positions. Articles 4 to 8 of the same law define the system of public positions in detail. Nevertheless, most of the public service positions included in the group of administrative and autonomous public officials positions. For example, the heads of inspection bodies and their deputies, the heads of penal, rescue, tax, customs services, or the heads of the unified social service are represented as administrative officials, in the event that they are the head of a specific service and perform functions typical of these services. Regarding this group of positions, the separation of political appointment and the career growth and professional activity of the public service is broken.</t>
  </si>
  <si>
    <t>Article 20 of the Civil Service Law provides a "Classification of duties in state bodies." Article 10.4. states that other legislative acts determine the legal status of persons holding political positions, unless otherwise provided for in this Law, the force of this Law does not apply to them.</t>
  </si>
  <si>
    <t>In Belarus, there is no clear distinction between political appointees and career civil servants, as the government has significant control over the appointment and dismissal of civil servants. Political loyalty is often a key factor in the selection of civil servants, and there have been reports of civil servants being dismissed or transferred based on their political affiliations. However, there are some positions in the civil service that require a certain level of expertise and experience, and those positions are typically filled by career civil servants who have worked their way up through the ranks.</t>
  </si>
  <si>
    <t>The Civil Service Law clearly distinguishes between the two (Art. 3). However, in practice, political neutrality of the civil service is questionable.</t>
  </si>
  <si>
    <t>According to the article no. 28 of the Law regarding the public function and the status of the civil servant, occupation of public office is filled by competition</t>
  </si>
  <si>
    <t>Are there requirements to disclose conflicts of interest?</t>
  </si>
  <si>
    <t>Regarding the disclosure of conflicts of interest, the law on civil service refers to Article 33 of the RA Law on Public Service, which was revised in December 2022 and describes the definition of conflict of interest, the range of related parties (stakeholders), and the behavior of public servants (including civil servants) in situations of conflict of interest. Part 4 of Article 33 of the Law obliges public servants to avoid situations that can create conflicts of interest, to refrain from taking action in a conflict-of-interest situation, or from making a decision or otherwise participating in the decision-making process. The same article also provides the subsequent actions of the person holding a position in the event of a conflict of interest and the possible measures or steps to be taken to resolve or neutralize them.</t>
  </si>
  <si>
    <t>There are no requirements to disclose conflicts of interest in the Law on Civil Service. 1,030 / 5,000
Translation results
Translation result
Conflict of interest law related to civil servants and
duties "Ethical conduct rules of civil servants
on" in the Law of the Republic of Azerbaijan
(Article 15. Avoidance of conflict of interest) is provided.  "Strengthening the fight against corruption on the National Action Plan for 2022─2026
In the Action Plan, considering international experience, preparation and adoption of a draft of the relevant legislative act to prevent a conflict of interest in officials' activities are envisaged.
Source: https://static.president.az/upload/Files/2022/04/04/a1973b5f44580dab0e6f634f6fcd3aed_4407904.pdf</t>
  </si>
  <si>
    <t>According to the Law of 2022 (article 20), the civil servants must sign the obligation to disclose the conflist of interest. Conflist of interest management is regulated by the articles 16-21 of the Law On fight against corruption (2015)</t>
  </si>
  <si>
    <t>Appropriate provisions are in place in both the Civil Service Law and the Law on Fight Against Corruption.  Chapters 3, 3.1, and 4 of the latter, provide the general rules of conduct and guidance on conflicts of interest, as well as the requirements for declaring them.</t>
  </si>
  <si>
    <t>According to the article 24 of the Law regarding the public function and the status of the civil servant, the civil servant is obliged to present, in accordance with the law, the declaration of wealth and personal interests. Also, the civil servant is obliged to strictly comply with the legal regime of conflict of interests, incompatibilities, restrictions and gift</t>
  </si>
  <si>
    <t>Are conflicts of interest effectively addressed?</t>
  </si>
  <si>
    <t>The legislative regulations for the effective resolution of conflict-of-interest situations are not complete. In particular, part 6 of Article 33 of the Law on Amendments to the RA Law on Public Service, which was accepted just recently (December 7, 2022) defines the conflict-of-interest resolution tools. Nevertheless, as evidenced by the "Conflict of interest and its management in the field of RA public service" report published by TI in 2022, there are no regulations for the identification of conflict of interest situations and their resolution in the process of appointing the members of tender commissions for filling vacant civil service positions, and  in the process of evaluating candidates https://www.arlis.am/DocumentView.aspx?DocID=127407. In the 2021 annual report of the Commission for the Prevention of Corruption, there is no statistical data on the cases of disclosure of conflicts of interest in the public service sector and their resolution.</t>
  </si>
  <si>
    <t>Not in practice. Public servant to prevent conflict of interest
measures provided for by legislation are rarely implemented.</t>
  </si>
  <si>
    <t>Mainly, yes, anti-corruption policies usually are effectively implemeted in relation to regular civil servants. However, there have been reports of conflicts of interest among high-ranking government officials and members of their families.</t>
  </si>
  <si>
    <t xml:space="preserve">There are frequent reports of nepotism and abuse of position from media and watchdog organizations, however, there is no effective follow-up from law enforcement bodies. </t>
  </si>
  <si>
    <t>Law No.  133 of June 17, 2016 on the declaration of assets and personal interests is effectively addressing the conflicts of interest.</t>
  </si>
  <si>
    <t>not all aspects of potential conflict of interes issues are regulated by law and there is no monitorings system on conflict of interest issues.</t>
  </si>
  <si>
    <t>Is civil service policy and performance published?</t>
  </si>
  <si>
    <t>The main provisions of the civil service policy are presented in the 2021-2026 action plan and Programm of the RA Government (https://www.gov.am/files/docs/4586.pdf) and in the Pilar 3: “Human Resource Management and Public Service” section of The Government's Decree (13 May 2022 N691-L) on the "Approval of the public administration reform strategy of RA, the roadmap and the result framework for 2022-2024, the list of persons ensuring the control and coordination of strategy implementation” document. https://www.arlis.am/DocumentView.aspx?DocID=162791. Regarding the implementation and execution of activities defined by the above documents, there is no available data neither on the website of the civil service office https://cso.gov.am/reports, nor in the 2022 implementation report of the activities of the RA Government for the years 2021-2026. https://www.gov.am/files/docs/5200.pdf.</t>
  </si>
  <si>
    <t>The civil service policy and performance is published by  State Examination Center of the Republic of Azerbaijan.</t>
  </si>
  <si>
    <t>The Civil Service Reform Concept of 2014 remains the only policy document so far. The latest Action Plan for its implementation was for years 2020-2021, and the Civil Service Bureau (CSB) did not publish its implementation report. The CSB does publish general statistical data about the civil service annually.</t>
  </si>
  <si>
    <t xml:space="preserve">The State Chancellery is drafting annually reports on public functions and civil servants' status, containing information on service policy and overall performance assessment. </t>
  </si>
  <si>
    <t>Do civil servants have access to their personnel files?</t>
  </si>
  <si>
    <t>According to sub-item 4 of part 11 of the appendix to the decision of the RA Deputy Prime Minister N 97-N of March 11, 2019 "On defining the procedural features of managing the personal affairs of persons holding public positions and public servants", https://www.arlis.am/DocumentView.aspx?docid=134495 the personnel management unit of the state administration body  provides to persons holding public positions and public servants  a username and password to access their personal files. The website of the civil service office of the RA Prime Minister's staff  has the feature of entering and registering in the system. https://cso.gov.am/.</t>
  </si>
  <si>
    <t>According to article 31.17 of Law of the Republic of Azerbaijan on Civil Service,  attestation list and reference of assessed civil servant shall be kept in his/her personal file and its copy shall be given to a civil servant passed an attestation.</t>
  </si>
  <si>
    <t>Yes, but security services have their own files on civil servants which are closed to them.</t>
  </si>
  <si>
    <t xml:space="preserve"> Civil servants may access all data containing their personnel information.</t>
  </si>
  <si>
    <t>According to the article 18 of the Law regarding the public function and the status of the civil servant, the civil servant has the right to free access to his personal file and to the personal data included in the register of public functions and civil servants. The civil servant has the right to be informed about all decisions that directly affect him.</t>
  </si>
  <si>
    <t>Does your country have a data protection act?</t>
  </si>
  <si>
    <t xml:space="preserve">The RA Law "On Protection of Personal Data", which was adopted in 2015, ensures "the processing of personal data by state administration or local self-government bodies, state or community institutions or organizations, legal or natural persons, and state control over them". The said law does not regulate issues related to personal data considered state and service, banking, notary, lawyer, insurance secret, used during operations related to national security or defense, as well as money laundering and combating terrorism, operational-investigative activities or trials, which are regulated by relevant sectoral laws and by-laws․ Article 24 of the Law, defines an authorized body, in order to control the legality of processing personal data, which was established by  the decision of RA Government No. 734 of July 2, 2015 "On establishing Personal Data Protection Agency within the staff of the Ministry of Justice of the Republic of Armenia and on recognizing the data protection agency as an authorized body,." by the decision. https://www.arlis.am/documentview.aspx?docid=98941. The Personal Data Protection Agency is still functioning within the structure of the RA Ministry of Justice. https://www.moj.am/structures/view/structure/32.   </t>
  </si>
  <si>
    <t xml:space="preserve">There is no special  data protection act. But, the regulation of Personal Data protection in the Republic of Azerbaijan is based on   Law “On state secret“ ;  Law “On data, data processing and data protection” and  Law “On personal data”. According to the legislation of the Republic of Azerbaijan, personal data means any information that allows for directly or indirectly determine the identity of the person. This includes name, surname, patronymic, date of birth, other information contained in the documents of identity, as well as data revealing racial or ethnic origin, family life, religious faith and beliefs, health or criminal record of an individual. Additionally,  according to the   amendment of Constitution dated  on September 26, 2016, article 32, determines  on the right to personal immunity, would prohibit access to data bases –electronic or hard copy—that disclose personal information. </t>
  </si>
  <si>
    <t>The Law on Personal Data Protection no. № 99-З of 7 May 2021</t>
  </si>
  <si>
    <t>There is a Personal Data Protection Act of 2011 and the Personal Data Protection Inspector's (now called the State Inspector) office was established in the summer of 2013. However, in practice, there remains little confidence in the actual protection of personal data and freedom from illegal surveillance. There were leaks of massive illegal personal communication surveillance of civil society leaders, religious leaders, and media representatives in 2021 and 2022. There has been essentially no investigation of these scandalous revelations and no prosecution. On the other hand, personal data protection is cited as the reason behind unreasonably curtailing freedom of information access, including by the Courts.</t>
  </si>
  <si>
    <t>Law No. 133 of July 8, 2011 on Personal Data Protection</t>
  </si>
  <si>
    <t>Are employment relationships of civil servants protected against politically motivated dismissals?</t>
  </si>
  <si>
    <t xml:space="preserve">Legislatively, yes, Article 37 of the RA Law on Civil Service https://www.arlis.am/DocumentView.aspx?DocID=172251 prohibits the dismissal of a civil servant and/or termination of service for political reasons. In practice,however, as evidenced by the results of the "Corruption Risk Assessment of Human Resource Management Processes of Civil Service" study carried out by TI in 2021, the abolition of staffs in state administration bodies by the laws of the Republic of Armenia "on civil service" and "on the regulation of administrative legal relations", and making the heads of the main structural divisions of the state administration bodies directly subordinate to the persons occupying political positions, contributes to the dismissal of civil servants for political reasons. For example, the 23  announcements for the recruitment positions of general secretaries of state bodies,  posted on the website of the civil service office in 2022-2023, directly reflect the consequences of changes in the political leadership of existing state bodies and are the results of political motives. </t>
  </si>
  <si>
    <t xml:space="preserve">No in practice, yes in law. The Public Service Act protects state employees from politically motivated dismissals. </t>
  </si>
  <si>
    <t>The civil service in Belarus is highly politically sensitive, and the new 2021 law is one of the measures aimed at dealing with the post-2020 election situation and further strengthening the power vertical. From a legal perspective, it is noteworthy that the new law on civil service does not prohibit placing information about a civil servant's political party or civil society organization affiliation in their personal file, unlike the previous law. Additionally, the law restricts the freedom of civil servants' private social media accounts.</t>
  </si>
  <si>
    <t xml:space="preserve">Civil Service Code explicitly states the nonpartisan nature of the service and establishes protection from discrimination and politically motivated dismissal. In practice where this has occurred the judiciary has been instrumental in restoring the rights of the people dismissed with political motivation, however, this often takes years of litigation within the notoriously slow and inefficient justice system. Notably, there are no reliable statistics as to the scale of the claims of illegal dismissal and the Court's rulings. Importantly, the Courts, even when judging dismissals as illegal, never indicate discrimination on political grounds as the motivation. The CSB reported that in 2021, 10 persons who were illegally dismissed were restored to the civil service. The CSB does not however clearly report on the number of civil servants who received compensation for illegal dismissal, only indicating the monetary value of compensation. The most notable and massive have been waves of politically motivated dismissals from the system of the Ministry of Culture, starting from January 2022. </t>
  </si>
  <si>
    <t xml:space="preserve">According to the article 14 of the Law regarding the public function and the status of the civil servant, the civil servant has the right to benefit from stability in the public office held, as well as the right to be promoted to a higher public office. According to the law 158/2008 on public service the public servant enjoys stability in function, but it allows for subjective dismissals. However, generally after new national parliamentarian elections, some civil servants are forced by different means to resign and to free the job for other persons. </t>
  </si>
  <si>
    <t>Management of civil servants is carried out by state secretaries, such an approach is prescribed by law as a safeguard against politically motivated dismissals. By law, political positions (ministers and deputies) have no influence on the careers of civil servants. However, in practice, there is still a high level of influence of political positions in the hiring and firing of civil servants.</t>
  </si>
  <si>
    <t>1.9.3.2 Institutional framework</t>
  </si>
  <si>
    <t>Are there clearly defined institutions to develop and co-ordinate civil service policy?</t>
  </si>
  <si>
    <t>Chapter 9 of the Law on the Civil Service of the Republic of Armenia is dedicated to the definition of those responsible for the organization and management of the civil service, according to the requirements of Article 38, the unity of the management of the Civil Service is ensured by the Civil Service Office of the Prime Minister of the Republic of Armenia. https://www.arlis.am/DocumentView.aspx?DocID=172251 The implementation of civil service policy in state administration bodies falls under the responsibility of the chief secretaries of the respective bodies and the human resources management units.</t>
  </si>
  <si>
    <t xml:space="preserve">  The Civil Service Commission was a central executive power body organizing enforcement of the standard legal acts adopted in the Republic of Azerbaijan in the area of civil service, providing implementation of the policy stipulated by legislation of the Republic of Azerbaijan in the field of recruitment, placement of the personnel to the civil service on the competitive basis, control over observance of the ethics conduct rules of civil servants, professional development of civil servants, their certification and social protection, as well as other issues related to the civil service.
In 2016, President Ilham Aliyev has signed a decree on establishment of the State Exam Center public legal person of the Republic of Azerbaijan. The Civil Service Commission under the President of the Republic of Azerbaijan was abolished and their state property was transferred to the balance of the State Exam Center.  Currently, State Exam Center also plays significant role on formation of state policy on civil service and administers tests for admission to civil service and for continuation of civil service roles.</t>
  </si>
  <si>
    <t>No specific body. Main political bodies, the Administration of the President of the Republic of Belarus and the Council of Ministers can develop and co-ordinate civil service policy. Partly this function is implemented by the Academy of Public Administration under the Aegis of the President of the Republic of Belarus too. The Ministry of Labour and Social Protection manages the"technical" aspects such as recruitment, training, and management of civil servants.</t>
  </si>
  <si>
    <t>Civil Service Bureau (CSB) is tasked with developing and coordinating civil service policy. However, the Civil Service Council under the Prime Minister is the body with the political clout and ultimately it's the Government that makes major policy decisions</t>
  </si>
  <si>
    <t xml:space="preserve">The State Chancellery is responsible for promoting and implementing civil service policies. </t>
  </si>
  <si>
    <t>Do these institutions have sufficient authority to ensure human resources policies are adopted and complied with?</t>
  </si>
  <si>
    <t>The powers of the Civil Service Office are established by the laws on civil service, public service, regulation of administrative legal relations and the charter of the Civil Service Office. https://www.arlis.am/DocumentView.aspx?DocID=123975.The Civil Service Office has the responsibility of implementing the policy of the Government of the Republic of Armenia in the area of public service. It oversees the methodical management and control of human resources management within public administration bodies, analyzes the practice of public service legislation in these entities, develops relevant legal acts concerning public service, and establishes a remuneration policy for state bodies. Additionally, the Office analyzes the monitoring and implementation of performance evaluation results, studies and analyzes training outcomes, and provides methodological guidance on the organization of human resources management tasks. However, the "Corruption Risk Assessment of Human Resource Management Processes of Civil Service" report, published by TIAC in 2021, https://www.transparency.am/en/publication/pdf/276/9667 reveals that the civil service administration does not employ tools to verify and monitor compliance with the methodological guidelines and legal requirements, which are necessary to comply with the human resource management policy in government agencies. Instead, they have placed emphasis on obtaining "consent" from the Civil Service office of PM staff.</t>
  </si>
  <si>
    <t xml:space="preserve">The State Exam Center  have sufficient technical authority to ensure human resources policies are adopted and complied. </t>
  </si>
  <si>
    <t>While the CSB does not have effective accountability mechanisms, however, the political authority of the Government Administration can sufficiently ensure that. CSB acts as an analytic unit, issues recommendations, and delivers training, it does not have sufficient authority to compel ministries to go beyond the clear requirements set in the legislation.</t>
  </si>
  <si>
    <t>The political authority of the State Chancellery can sufficiently ensure that.</t>
  </si>
  <si>
    <t>Is there an oversight body to ensure the fairness of civil service policies?</t>
  </si>
  <si>
    <t>There is no such entity. The Civil Service Office of the RA Prime Minister's Office is answerable to the Prime Minister, the Government, and the Coordinating Deputy Prime Minister https://www.arlis.am/DocumentView.aspx?DocID=172251.</t>
  </si>
  <si>
    <t>The Board of Directors of the State Examination Center is an an oversight body to ensure the fairness of civil service policies. 
Source: https://dim.gov.az/en/center/board/</t>
  </si>
  <si>
    <t>CSB has no disciplinary or enforcement mechanisms and generally is not an oversight body in either law or practice. The judiciary would be the only body to hear and decide on the fairness of specific policies and regulations.</t>
  </si>
  <si>
    <t>The State Chancellery is responsible for promoting and implementing civil service policies. According to the Government Decision No. 201 of March 11, 2009 on implementation of the Law regarding the public function and the status of the civil servant, the State Chancellery is responsible to provide methodological support and oversight of the implementation of the law.</t>
  </si>
  <si>
    <t>1.9.3.3 Employment and remuneration</t>
  </si>
  <si>
    <t>Are levels of pay sufficiently competitive to recruit qualified civil servants at all levels?</t>
  </si>
  <si>
    <t>The RA Law "On Remuneration of Persons Occupying State Positions and State Service Positions" stipulates that a civil servant's basic salary is calculated by multiplying the base salary and the coefficient that corresponds to their seniority level in the scale of their position's subgroup https://www.arlis.am/DocumentView.aspx?DocID=176042. In 2022, the basic salary of a civil servant was established at 83,200 Armenian Drams. This amount equates to 94.2 percent of the minimum monthly salary, as defined by law, which is 88,321 Armenian Drams. https://www.armstat.am/file/article/lab_market_2022_14.pdf   Additionally, it falls within the range of 80 to 120 percent of the nominal minimum salary, as defined by wage law. As a result, this compensation structure incentivizes the recruitment of civil servants for the lowest professional post group (group 8) in the civil service. An essential aspect of promoting competition in the civil service recruitment process is to align the pay levels with those of the non-state sector. In 2022, the level of stock replenishment was 63.3%, https://cso.gov.am/charts indicating that the attractiveness of the civil service sector, all other things being equal, is relatively low. The comparison of salaries between the civil service and the non-state sector https://cso.gov.am/news/267 reveals that the average salary for a lawyer in the non-state sector is 471,473 AMD, which is 38% higher than the corresponding figure in the public sector. For economists, the average salary is 533,995 AMD, which is more than twice that in the public sector, while for management specialists, including managers and directors, it is 643,962 AMD, almost twice as much as in the public sector. Given these circumstances, private sector employees with high competencies and years of experience are unlikely to see moving from the non-state sector to higher positions in the civil service as a competitive option. The Government's Decision (13 May 2022 N691-L) on the "Approval of the public administration reform strategy of RA, the roadmap and the result framework for 2022-2024, the list of persons ensuring the control and coordination of strategy implementation" https://www.arlis.am/DocumentView.aspx?DocID=162791 acknowledges the existence of several issues, including the salary gap between the public and private sectors, incomplete and insufficiently detailed salary information, and an imperfect system for calculating the official rates of persons occupying positions in the public service.</t>
  </si>
  <si>
    <t>After the double  devaluation of national currency in 2015, the salary of civil servants depreciated in dollars. Despite currently average salary of civil servants (579 dollars)  more than the average salary (497 dollars).</t>
  </si>
  <si>
    <t>The average gross salary of civil servants is higher than the overall average gross salary</t>
  </si>
  <si>
    <t>The law on remuneration in the civil service was adopted in December 2017. The budget law defines the base salary annually and the salary additions based on the civil servant's class are then to be added to this starting in 2018. However, the base salary is not uniform for all Ministries (or even the various departments within the Ministries) and the levels are negotiated with the Ministry of Finance.  Additionally, there are a host of public sector employees, notably in the security and policing areas, that are exempt from these regulations. The average pay levels, with salary additions and bonuses, are above-average income but remain non-competitive in relation to highly skilled personnel in the private sector. However, for the vast majority of personnel, particularly in the regions, there are no readily available alternatives from the private sector. Hence, overall, the civil service continues to be viewed as competitive and highly desired employment.</t>
  </si>
  <si>
    <t xml:space="preserve">Still now the wages are not sufficiently competitive compared to private sector or international organizations.  </t>
  </si>
  <si>
    <t>Are levels of pay sufficiently competitive to retain and motivate qualified civil servants at all levels?</t>
  </si>
  <si>
    <t>According to the "2021 Report on the Basic Salary and Remuneration System of Persons Occupying Public Positions and Public Service Positions," prepared by the Civil Service Office of the RA Prime Minister's Office https://cso.gov.am/news/267, in 2020, a total of 536 civil servants were terminated or released, resulting in a turnover rate of 54.6 percent. This means that 8 percent of civil servants whose tenure ended had to be replaced, which is considered high, given that a 3-5 percent rate of turnover is considered normal. Another factor contributing to the motivation to retain civil servants is a well-designed pay structure that includes bonuses and rewards.Based on an analysis of average salaries in the civil service, https://cso.gov.am/news/267 it was found that the civil service's average salary is comparable to that of the public service, which is 341,565 AMD. The tax service and the National Assembly staff have the highest average salaries: 427,957 AMD and 406,209 AMD, respectively, which are approximately 1.25 times higher than the average salary of civil servants. Thus, such discrepancies in average salaries within individual government agencies are mainly due to the rewards system. In the current state of civil service recruitment at 63.3 percent, the saved funds from unfilled positions are often redirected to rewards, which artificially increase the employee's actual salary and disrupt the performance evaluation reward system. Furthermore, due to the maintenance of the basic salary in the civil service, the average salary has increased primarily through bonuses, thereby increasing the proportion of additional salary in the overall salary. https://cso.gov.am/news/267  Consequently, the significant differences in average salaries between lower and higher civil service positions are mainly due to rewards. According to the Corruption Risk Assessment of Human Resource Management Processes of Civil Service published by TIAC in 2021, https://www.transparency.am/en/publication/pdf/276/9667#page=27&amp;zoom=100,92,432 anonymous survey participants among civil servants have commented that the reward process has subjective elements, but the practice of rewarding everyone equally should be excluded because it may demotivate competent employees.</t>
  </si>
  <si>
    <t>The wage gap between senior and junior servants and between civil servants at national and local levels is a significant challenge for civil servants.</t>
  </si>
  <si>
    <t>The salary is higher than the average, additionally civil servants have several financial bonuses (facilitated access to the subsidized real estate, seniority pay supplements)</t>
  </si>
  <si>
    <t xml:space="preserve">As noted above, for the vast majority of personnel, particularly in the regions, there are no readily available alternatives from the private sector. Hence, overall, the civil service continues to be viewed as competitive and highly desired employment. However, the insecurity related to politically motivated dismissals is very real and among others, manifested in the much-talked-about gradual mass exodus of the highly qualified mid-senior level civil servants following the resignation of Giorgi Gakharia from the Prime Ministerial post in February 2021. </t>
  </si>
  <si>
    <t>What percentage of senior civil service roles are held by women?</t>
  </si>
  <si>
    <t>Armenia has yet to implement the "senior civil service" system. According to Article 6 of the RA Law on Civil Service and the "2021 report on the basic salary and remuneration system of persons occupying public positions and public service positions" prepared by the Civil Service Office of the RA Prime Minister's Office, Appendix 6, https://cso.gov.am/news/267   in 2020, the civil service leadership group consists of 97 men (76.98 percent) and 29 women (23 percent), all of whom are included in the 1st and 2nd subgroups. In contrast, 2090 men (47.8 percent) and 2282 women (52.2 percent) occupy positions in the civil service 3rd to 5th and professional group 1st and 2nd subgroups. Women are well represented in professional positions, but men occupy a disproportionately high number of managerial positions.</t>
  </si>
  <si>
    <t>The proportion of women among civil servants is 29,4% (Statistical Committee data): https://stat.gov.az/news/index.php?lang=az&amp;id=5548</t>
  </si>
  <si>
    <t>According to the Law in Civil Service N 175-З of 2022, Article 17 p.2, the civil service is composed of the Highest grade (composed of three ranks) and 9 grades, of which the 9th is the lowest.
The Edict of the President of the Republic of Belarus of 6 June 2022 № 195 (https://pravo.by/document/?guid=3871&amp;p0=P32200195) provides the list of positions and their placement within the grades. The Highest grade includes the Prime Minister, Ministers (in other systems these positions are political appointees, but not in Belarus), Head of Administration of the President, Head of the Electoral committee, their deputies, Ambassadors etc. Estimation: 10%</t>
  </si>
  <si>
    <t>44% of senior and mid-level civil service roles (ranks 1 and 2) were held by women in 2021. However, when it comes to heads and deputy heads of public institutions, according to CSB only 16% of them were women in 2021.</t>
  </si>
  <si>
    <t>https://cancelaria.gov.md/sites/default/files/document/attachments/raport_fp2021_final_modif.pdf</t>
  </si>
  <si>
    <t>31% https://www.youtube.com/live/xXk_TAjec-Y?feature=share</t>
  </si>
  <si>
    <t>1.9.3.4 Recruitment, promotion, and disciplinary procedures</t>
  </si>
  <si>
    <t>Are there effective planning arrangements for deployment of civil servants?</t>
  </si>
  <si>
    <t>According to the requirement of part 6 of Article 31 of the Law on Civil Service of the Republic of Armenia, an institute of interns of civil servants has been introduced in state bodies. The specifics of registration of interns and coordination of their work are defined by the decision of the Deputy Prime Minister of the Republic of Armenia. https://www.arlis.am/DocumentView.aspx?DocID=127076 ․The RA Civil Service Office maintains the list of interns https://cso.gov.am/intern-list . Another tool is the creation of ranking lists for filling the positions of the 6th, 7th and 8th subgroups of the civil service professional positions defined by Article 11 of the law. At least twice a year, the civil service office conducts a test to compile the rating lists, and the candidates with the highest ratings get the right to participate directly in the interview stage. https://cso.gov.am/rating-list</t>
  </si>
  <si>
    <t xml:space="preserve"> Public authorities submit to the State  Exam Center  their needs in terms of employees (at least once a month). The Center  organises the selection procedure. All these procedures are governed by specific documents that are published on the website of the center.</t>
  </si>
  <si>
    <t>There is no clear system in place for the training of newly recruited civil servants. Nor is there a clear system in place for judging the need for additional personnel, or their specific qualifications. The CSB has published various manuals regarding personnel management, including a handbook on onboarding new personnel, published in March 2021, with EU public management reform support project's assistance. No significant developments have been made in this regard since.</t>
  </si>
  <si>
    <t>Planning and need assessment is elaborated at the level of each individual public entity.</t>
  </si>
  <si>
    <t>Are there effective personnel information systems in place?</t>
  </si>
  <si>
    <t>according to the law on civil service, the information platform of the service maintains the list of positions, the organization of calls for vacancy openings, testing, personal files of civil servants, training programs and training courses and modules.</t>
  </si>
  <si>
    <t>The State Register is maintained jointly by the Administration of the President of Azerbaijan and the State Examination Center. İt is regulated by the Rules for the Civil Servants Register of the Republic of Azerbaijan were approved by Decree No. 420 of the President of the Republic of Azerbaijan dated June 21, 2006.
The State Register is a state centralized data bank in the Azerbaijani language that contains information about civil servants of the Republic of Azerbaijan (including those accepted as trainees and probationers and those terminated from civil service). The purpose of creating the State Register is to collect, update and analyze information about civil servants, to use this information in the resolution of issues related to their selection, placement, increase in qualifications and other issues related to civil service, in accordance with these Regulations and other normative legal acts to provide the state bodies with those information in the established manner. Management of the State Register, automatic collection, change, storage, protection of data, as well as access upon request is carried out through special software.
Source: https://reyestr.dim.gov.az/yeni/(S(2kpwieb2vtigcovdxfd5xweu))/mainForm.aspx</t>
  </si>
  <si>
    <t xml:space="preserve">Each public body manages its human resources. According to Article 21 of the Law on civil service (2022), public institutions create personnel reserves. Civil servants included in these reserves have priority in filling vacant positions. In fact, it means that practically all civil servant are listed in the personnel reserves
</t>
  </si>
  <si>
    <t>The Civil Service Bureau maintains the database of civil service employers and their staffing decisions, publishing summary statistics on the civil service in Georgia annually, in its annual report. The CSB has been managing the Electronic Human Resource Management System since 2022.</t>
  </si>
  <si>
    <t xml:space="preserve">Government Decision No 106 of February 11, 2014 provides the creation of the Automated Informational System “Public Functions and Civil Services Register”. This system has not become a functional tool in human resource management within public authorities, being implemented by only 250 public authorities out of over 1000 public authorities.
</t>
  </si>
  <si>
    <t>Are all posts advertised publicly to ensure equal competition for posts?</t>
  </si>
  <si>
    <t>According to Article 10 of the Law on Civil Service, "the body conducting the competition shall publish the announcement about holding the competition no later than one month before holding the competition, on the official website of the given body, on the official website of the civil service office https://cso.gov.am/gen-secretary-competitions and on the official website of public notices of the Republic of Armenia https://www.azdarar.am/announcments/".”</t>
  </si>
  <si>
    <t>All posts advertised publicly to ensure equal competition for posts.
Source: https://exidmet.dim.gov.az/dqq/Elan/UmMshMshElanList?ElanID=514
In addition, a search system for interview announcements and vacant positions has been created on the website of the State Examination Center.</t>
  </si>
  <si>
    <t>No, almost never</t>
  </si>
  <si>
    <t xml:space="preserve">All posts are to be filled through open or closed competitions and a 10-day application period is to be ensured. Closed competitions are set for senior civil servant posts (ranks 1-3) and only active civil servants are eligible to participate. If the post is not filled through a closed competition, then an open competition is to be held. The advertisements must be published on the official government employment web portal administered by CSB - www.hr.gov.ge, and may be published on the recruiting agency's official web page or gazette, however, this is not a requirement. </t>
  </si>
  <si>
    <t>The Government Decision No. 201 of March 11, 2009 sets up the rules regarding the occupation of the public function by competition. The public authority organizing the competition will publish the conditions for conducting the competition on the government portal of the public positions for which the public authorities are organizing the competition - cariere.gov.md.</t>
  </si>
  <si>
    <t>during the martial law (and COVID-19) period competitive processes are not held</t>
  </si>
  <si>
    <t>Is there a competitive process including objective assessment for recruitment?</t>
  </si>
  <si>
    <t>The Civil Service Law provides for a two-stage system of competition for vacant positions, testing and interview. The tests include both professional questions and tasks revealing competencies of the candidate. The five participants with the highest scores on the tests, participate in the interview stage. At the interview stage methods of questionnaires, essay writing, assessment of work situations, identifying the abilities to solve current problems, are used.</t>
  </si>
  <si>
    <t>The process of selection of civil servants consists of 2 levels. İn the level of testing, there is a competitive process including objective assessment for recruitment, but at the interview level, the final decision doesn't make by objective criteria.</t>
  </si>
  <si>
    <t>According to the Law on civil service (article 32), the competition is optional</t>
  </si>
  <si>
    <t xml:space="preserve">CSB itself maintains that objective assessment remains problematic, despite it being required by the legislation. The usual procedure for recruitment is a written test and an oral interview.  However, not all posts call for a written test and the questions for oral interviews are not standardized, nor are the assessment standards set. </t>
  </si>
  <si>
    <t>The Government Decision No. 201 of March 11, 2009 describes the employment procedure in the civil service. Sometimes preferred candidates are employed based on recommendation and not performance during the competition. Recruitment committees have no external participants. They include only members of the hiring authority and are chaired by the deputy manager, who has hierarchical authority over the other committee members. In addition, there are no safeguards to prevent leakage of the written test or interview questions.</t>
  </si>
  <si>
    <t>Are job descriptions prepared and utilised?</t>
  </si>
  <si>
    <t>In accordance with the requirements of Article 5 of the Law of the Republic of Armenia on Civil Service "Evaluation of the position of civil servants,  their classification, designations, drawing up job descriptions of civil service positions, placement of positions in the general system, rights and responsibilities, maintaining a list of  positions/names, as well as the methodology for setting requirements of knowledge and competence for the given civil service position " are approved by the decision of the Deputy Prime Minister of the Republic of Armenia No. 3 of January 11, 2019  https://www.arlis.am/DocumentView.aspx?docid=127641 and is applied on the informational platform of the civil service office https://cso.gov.am/positions.</t>
  </si>
  <si>
    <t>Job descriptions and other useful information prepared and utilised by State Exam Center.
Source: https://exidmet.dim.gov.az/dqq/Elan/UmMshVezElanDetails?ElanID=514&amp;TeshKodu=109&amp;VakKodu=145438</t>
  </si>
  <si>
    <t>In general, job descriptions have a very vague character.</t>
  </si>
  <si>
    <t>Job descriptions are prepared and utilized, however, there is no single standard of the level of detail that they provide, despite donor and CSB involvement and training.</t>
  </si>
  <si>
    <t>Job descriptions are prepared and utilized according to the According to the Government Decision No. 201 of March 11, 2009 on implementation of the Law regarding the public function and the status of the civil servant</t>
  </si>
  <si>
    <t>Is the recruitment process checked by multiple reviewers?</t>
  </si>
  <si>
    <t>According to the requirements of Article 9 of the RA Law on Civil Service, the preparatory stage of the call for the vacant position in civil service is organized by the personnel management unit of the given body. Clause 122 of the RA Government's Decision No. 1554-N of December 27, 2018 https://www.arlis.am/DocumentView.aspx?DocID=127407 provides that "the committee formed for the purpose of holding a competition for filling a vacant position of the Civil Service, among other officials, should also include those with the ability to check the level professional knowledge and competencies necessary for the given position". In this process of selection of civil servants, such an approach can become a reason for the manifestation of political influence.</t>
  </si>
  <si>
    <t xml:space="preserve">The recruitment process checked by by the human resources department and management of the employers, but there is no legal base for  independent reviewers. </t>
  </si>
  <si>
    <t>In case of competition, it is held by the competition commission. But the competition is optional</t>
  </si>
  <si>
    <t>Multiple persons are involved in the recruitment process, however, all are appointed by the head of the hiring agency. A representative of CSB may attend any and all recruitment processes, upon the instruction of the head of the Bureau. The decision of the selection commission may be appealed to the appeals commission created within the agency, and then - taken to Court.</t>
  </si>
  <si>
    <t xml:space="preserve">Recruitment committees have no external participants. They include only members of the hiring authority and are chaired by the deputy manager, who has hierarchical authority over the other committee members. </t>
  </si>
  <si>
    <t>By the commission formed in authority and formally by the National Agency on Civil Service.</t>
  </si>
  <si>
    <t>Are there consistent recruitment practices across the civil service?</t>
  </si>
  <si>
    <t>As evidenced by the low level of recruitment in civil service positions, (63.2%) as of 2022 https://cso.gov.am/charts , it can be concluded that it is difficult to call it consistent.</t>
  </si>
  <si>
    <t>Formal procedures for the  recruitment of the civil servants are prescribed by the law on civil servants, State Exam Center  is responsible authority to ensure consistent practices across all public authorities.</t>
  </si>
  <si>
    <t>Selection of candidates for civil service positions is politically biased, use of merit-based selection criteria is insufficient. Limited information available to the public on job vacancies, qualifications required, and the selection criteria used raises concerns</t>
  </si>
  <si>
    <t>The minimum recruitment legislation is the same across the civil service, but the hiring agencies have significant independence regarding testing and interviewing, which leads to differential practices.</t>
  </si>
  <si>
    <t>Formal procedures for the recruitment of the civil servants are provided by the law on public servants, but there is no responsible authority to ensure consistent recruitment practices across all public authorities.</t>
  </si>
  <si>
    <t>Are performance appraisals undertaken on a regular basis for all civil servants?</t>
  </si>
  <si>
    <t>Article 18 of the Civil Service Law requires the performance evaluation of civil servants to be carried out once a year. It applies to all groups of civil servants.</t>
  </si>
  <si>
    <t>Article 30-1 ( Performance appraisal of the civil servants) on the Law of the Republic of Azerbaijan on Civil Service determines the service performance of civil servants holding administrative positions shall be
evaluated at the end of each calendar year. The service performance appraisal of the civil servant is to assess the performance of their duties during the year, fulfillment of requirement on holding position, and to define the employee's future development. 
The service performance appraisal results shall be considered during the attestation of civil servants.   In practice,  performance appraisals are undertaken regularly directly by the supervisor.</t>
  </si>
  <si>
    <t>According to the Article 41 of the Law on the Civil Service, the civil servants are subject to performance appraisals according to the procedure established by the Council of Ministers,  excluding
(Article 52 of the Law on civil service):
- civil servants listed on the personnel reserve of the Head of the State - these civil servants are subject to performance appraisals according to the procedure established by the President,
- civil servants occupying the senior public positions</t>
  </si>
  <si>
    <t>According to the Civil Service legislation performance appraisals are to be undertaken a least once a year for all civil servants. However, so far this is not uniformly applied and the depth of the appraisals is not believed to be sufficient. The CSB has published practical manuals to help managers improve their practices.</t>
  </si>
  <si>
    <t>According to the article no. 28 of the Law regarding the public function and the status of the civil servant, the performance appraisals for all civil cervants undertake every 6 months</t>
  </si>
  <si>
    <t>Is there a formal unified performance appraisal system?</t>
  </si>
  <si>
    <t>The unified performance evaluation system of civil servants is defined in the RA Government’s decision N 1510-Н of October 20, 2011 on "Procedure for drawing up work plans, entering and approving work plans in the electronic document circulation system, evaluating performance in that system and awarding rewards on the basis of performance in the state government bodies of the Republic of Armenia, as well as for correctional and rescue".  With the amendment to this decision (N 511-Н dated 15.04.22), it was also extended to penitentiary and compulsory enforcement service officers. https://www.arlis.am/DocumentView.aspx?docid=162047</t>
  </si>
  <si>
    <t xml:space="preserve"> According to article 30-1.6. of  Law of the Republic of Azerbaijan on Civil Service, the results of the service performance appraisal of civil servants are formalized through service performance appraisal documents. </t>
  </si>
  <si>
    <t>The appraisal procedure for civil servants is defined in Decision No. 563 of the Council of Ministers dated August 30, 2022. However, this decision does not cover the personnel reserves of the Head of State, judges of the general jurisdiction, prosecutors, and customs civil servants.</t>
  </si>
  <si>
    <t>The unified performance appraisal system is in place. The CSB works to improve the skills and practices by publishing manuals and working with specific civil service areas on improvements. Municipalities are the primary targets of such efforts given that they lack significantly to the central agencies in their skills and training. However, there is an understanding that the performance appraisal in practice is neither consistent nor objective.</t>
  </si>
  <si>
    <t>Government Decision No. 201 of March 11, 2013 approved the Regulation regarding the evaluation of the professional performance of the civil servant (annex 8) that provides a formal unified performance appraisal system.</t>
  </si>
  <si>
    <t>Is there a uniform process, with a legal basis, for making promotion decisions?</t>
  </si>
  <si>
    <t>According to Article 10 of the Law on Civil Service, promotion of a civil servant in a specific state body is carried out only through an internal or external competition defined by the same law.</t>
  </si>
  <si>
    <t xml:space="preserve">According to the  Article 32. (Promotion right in civil service) of  Law of the Republic of Azerbaijan on Civil Service, the civil servant may be promoted in the civil service through career growth in order set forth by  Law and in the result of competition or interview. </t>
  </si>
  <si>
    <t xml:space="preserve">The promotion is intransparent
</t>
  </si>
  <si>
    <t>The Civil Service Code mandates promotion based on open or closed competition and based on the results of evaluations. However, in practice promotion into the civil service classes is not tied to the evaluation results.</t>
  </si>
  <si>
    <t>Law No. 158 of July 4, 2008 regarding the public function and the status of the civil servant provides a uniform process for making promotion decisions</t>
  </si>
  <si>
    <t>Promotions are most often made through a general competitive procedure.</t>
  </si>
  <si>
    <t>Are the procedures of promotion open, transparent and based upon merit?</t>
  </si>
  <si>
    <t>Since there is no separate procedure for promotion and it is identified with the general procedure for filling a vacant position, promotion is essentially absent.</t>
  </si>
  <si>
    <t xml:space="preserve">The process of testing the system is open and transparent.  But interview levels are mainly based on the request of higher officials, their relatives, or friends. </t>
  </si>
  <si>
    <t>Since the promotion is not automatic and the contenders must go through open or closed competition, the same processes and concerns apply as to the initial hiring in the civil service. The concerns of nepotism and politically motivated decisions are widespread.</t>
  </si>
  <si>
    <t xml:space="preserve">Law No. 158 of July 4, 2008 regarding the public function and the status of the civil servant provides open, transparent and based upon merit promotion procedures. In fact, the promotion is often arbitrary. </t>
  </si>
  <si>
    <t>Is the process of promotion used consistently across the civil service?</t>
  </si>
  <si>
    <t xml:space="preserve">If an internal competition is announced and a candidate is presented, other employees of the organization as a rule refuse to participate in the competition.
</t>
  </si>
  <si>
    <t>There are no such provisions in the law on Civil Servants. According to the law, the right of promotion in civil service shall be carried out considering the successful and fair performance of duties by civil servants, the existence of vacant positions, and the consideration of additional education in accordance with the requirements of vacant positions.</t>
  </si>
  <si>
    <t>The formal procedures are consistent across the civil service. However, in practice, there is room for personal and political bias.</t>
  </si>
  <si>
    <t>There are uniform requirements across the civil service.</t>
  </si>
  <si>
    <t>Is the process of promotion overseen by a third party?</t>
  </si>
  <si>
    <t>The possibilities of horizontal promotion are essentially excluded, and internal promotion is only organized through a competition, which repeats the process of filling vacant positions.</t>
  </si>
  <si>
    <t xml:space="preserve">There are no such provisions in the law. </t>
  </si>
  <si>
    <t>Any promotions are informally confirmed with all interested stakeholders. Some positions, like judges, have to be approved by the President</t>
  </si>
  <si>
    <t xml:space="preserve">All processes may be overseen by outside members of the hiring committee and the CSB representative. </t>
  </si>
  <si>
    <t xml:space="preserve">There are no such provisions in the law. The promotion of a civil servant is approved by the head of respective institution, based on performances. 
</t>
  </si>
  <si>
    <t>National Agency on Civil Service</t>
  </si>
  <si>
    <t>Is there recourse to appeal for promotion grievances?</t>
  </si>
  <si>
    <t>Since the promotion process is identical to the vacancy filling process, the appeal procedures are the same. It only includes the ability to appeal test results to the Secretary General or the Civil Service Office. And the decisions of the competition commission can be appealed in court.</t>
  </si>
  <si>
    <t xml:space="preserve">
After the announcement of the exam results, the Appeals Commission operates in the State Exam Center, and appeals are investigated.</t>
  </si>
  <si>
    <t>There can be no specific recourse for promotion grievances, but instead, a standard internal appeal can be used, as well as an appeal to Court.</t>
  </si>
  <si>
    <t>Legal framework does not provide appeal for promotion grievances. There isappeal for evaluation results, which is the base for the promotion.</t>
  </si>
  <si>
    <t>Are disciplinary procedures based upon transparent and fair principles?</t>
  </si>
  <si>
    <t>Articles 21 and 22 of the Law of the Republic of Armenia on Civil Service regulate in detail the procedures for appealing the disciplinary measures applied to civil servants, the decision to impose a disciplinary penalty, the decision to dismiss or terminate service, as well as the grounds for conducting an official investigation, the issues to be clarified and the methods applied.</t>
  </si>
  <si>
    <t>All disciplinary decisions may be appealed administratively. But the procedures doesn't based upon transparent and fair principles.</t>
  </si>
  <si>
    <t xml:space="preserve">The disciplinary procedures are listed in the article 73 of the Law on civil service, and the labour legislation establishes the rules of applying these procedures, what is more consistent and transparent as compared with the law on Civil service of 2003. However, the reasons for initiating disciplinary procedures refer to some very vague and unclear articles of the law </t>
  </si>
  <si>
    <t>Chapter 10 of the Civil Service Code regulates the disciplinary liability and disciplinary process. All disciplinary decisions may be appealed administratively.</t>
  </si>
  <si>
    <t>Government Decision No. 201 of March 11, 2013 approved the Regarding the disciplinary commission that provides disciplinary procedures based upon transparent and fair principles (annex No.7)</t>
  </si>
  <si>
    <t>Is there an appropriate training system to re-skill staff, to prepare new recruits and to develop existing staff?</t>
  </si>
  <si>
    <t xml:space="preserve">Article 19 of the Law on Civil Service obliges state bodies to organize trainings and to ensure the participation of civil servants in these trainings. 
RA Deputy Prime Minister's Decision No. 2 of January 9, 2019 " On Civil servants' training procedure, the main criteria presented to training organizations, the basic principles of credit definition, assessing needs and creating an individual program, as well as creating the training program of the relevant body, the principles of recognition of international certificates, defining their types " regulates the process of organizing trainings. https://www.arlis.am/DocumentView.aspx?docid=127532. Currently, the civil service office conducts remote training of civil servants in the "Distance Learning" section of the information platform (https://cso.gov.am/ ) with separate modules for the development of civil servants' competencies. Mostly professional trainings are carried out with the support and technical assistance of international organizations. Due to insufficient budgetary funds for training and low hourly wage rates, separate training tenders are not carried out.
</t>
  </si>
  <si>
    <t>Training is organized regularly at the State Examination Center within the technical assistance project "Supporting reforms in the civil service system in Azerbaijan." The European Union finances this project to contribute to implementing the "Strategy for the development of civil service in the Republic of Azerbaijan for 2019-2025".
Source: https://dim.gov.az/en/search/?q=training&amp;s=Search</t>
  </si>
  <si>
    <t>Yes. The Government approves on yearly bases professional development plans for civil servants, trainings being provided by the Academy of Public Administration under the State Chancellery. At the same time, there are many on-job training and  specialized courses. Staff development courses are binding for civil servants at least every 5 years, usually every 3 years. There are favourable conditions for unversity graduates: so, they do not pass through the competition procedure and they are free from test period.</t>
  </si>
  <si>
    <t>There is no full-fledged skills training system, however the CSB has started to produce training modules and handbooks in various areas. It has already established ethics.gov.ge web page with modules on ethics for civil servants is functional, and the CSB has hosted numerous online fora for civil servants. However, there are no systematized and formalized skills training schemes, with credit requirements or rewards.</t>
  </si>
  <si>
    <t xml:space="preserve">The Government approves every year professional development plans for civil servants.  Trainings are provided by the Moldova State University. There are many trainings and  specialized courses organized with the support of donors. </t>
  </si>
  <si>
    <t>Do the practices of selecting, appointing and promoting senior civil servants support their professionalisation and depoliticisation?</t>
  </si>
  <si>
    <t xml:space="preserve">Armenia still does not have a senior civil service institute, it is planned to be formed by the The Government’s Decree (13 May 2022 N691-L) https://www.arlis.am/DocumentView.aspx?DocID=162791 on the “Approval of the public administration reform strategy of RA, the roadmap and the result framework for 2022-2024, the  list of persons ensuring the control and coordination of strategy implementation․
</t>
  </si>
  <si>
    <t>There is no merit-based selecting, appointing, and promoting system of senior civil servants. İn practice, nepotism, bribery, and other negative factors, as well as loyalty to the government, still play a leading role in selecting, appointing, and promoting senior civil servants.</t>
  </si>
  <si>
    <t>Taking senior positions requires high level of political loyalty</t>
  </si>
  <si>
    <t>Despite the significant new legislative changes, the selection, appointment and promotion of senior civil servants is still not based on principles of professionalism and political neutrality.</t>
  </si>
  <si>
    <t>There is established a selection system for the highest positions. However, there are still cases of attempts to politically influence this process</t>
  </si>
  <si>
    <t>1.9.3.5 Management of public service quality</t>
  </si>
  <si>
    <t>Are there representative surveys monitoring citizens' satisfaction with public services?</t>
  </si>
  <si>
    <t>There are no specialized surveys on population satisfaction with public services conducted by specialized organizations that conduct representative surveys in Armenia. However, the results of a survey called "Public opinion survey, residents of Armenia" carried out by the Caucasus Research Resource Center - Armenia Foundation (CRRC-Armenia) in June 2022 present the level of satisfaction or dissatisfaction with the work of the ministries. https://www.crrc.am/wp-content/uploads/2022/08/IRIpoll2022Presentation_CRRC-Armenia_Public-Slides_CISR-Approved_ARM.pdf.  The RA Statistical Committee also conducts non-representative surveys on the statistical services it provides, with the "User Satisfaction Survey Questionnaire" available on the committee's website. https://armstat.am/en/?nid=131։</t>
  </si>
  <si>
    <t xml:space="preserve">Yes, such as surveys conducted regularly in Azerbaijani Service and Assessment Network (ASAN) and Agency for Sustainable and Operative Social Provision (DOST). </t>
  </si>
  <si>
    <t>Yes. The Information and Analytical Center under the Presidential Administration of the Republic of Belarus organises yearly monitoring "Opinion of the population on the state of the debureaucratisation work"</t>
  </si>
  <si>
    <t>There are no regular, representative surveys of citizen satisfaction with public services that are publicly available. There have in the past been various user satisfaction surveys commissioned by donors.</t>
  </si>
  <si>
    <t xml:space="preserve">E-Governance Agency is responsible for systematically developing of surveys on citizens' satisfaction with public services. There were carried out Annual National Survey Reports in 2021 and 2022. </t>
  </si>
  <si>
    <t>Are the results of such surveys evaluated and used to prepare reforms of public service delivery?</t>
  </si>
  <si>
    <t xml:space="preserve">According to the “The Participatory Governance Index in the Development and Implementation of the Policy of RA State Administration Bodies”, published by TIAC in 2023,  tools such as public opinion polls, e-requests, e-hotlines, e-petitions, "Contact Us" forms, and other channels, as well as public discussion formats such as public hearings, round table discussions, and focus group discussions, along with information and recommendations received through public councils attached to the ministry and public council structures, are not being utilized as a basis for identifying policy issues, policy formulation, and decision-making in the ministry's sectoral functions. https://www.transparency.am/hy/publication/pdf/314/10200 </t>
  </si>
  <si>
    <t>Yes, such surveys evaluated and used to prepare reforms of public service delivery, for example,  representative surveys monitoring citizens' satisfaction over 98 %  in  Azerbaijani Service and Assessment Network (ASAN) and in Agency for Sustainable and Operative Social Provision (DOST) service in  2021. Source: https://www.yeniazerbaycan.com/Sosial_e83123_az.html</t>
  </si>
  <si>
    <t>It is not transparent. The results have no influence in terms of reforms, but we suppose they are considered during the process of decision-making</t>
  </si>
  <si>
    <t xml:space="preserve">The results of E-Government Agency surveys are used in planning activities within the framework of projects and policies documents. 
</t>
  </si>
  <si>
    <t>Are quality management frameworks (i.e., European Foundation for Quality Management Excellence Model, Common Assessment Framework, ISO 9000) regularly used in your country's public administration?</t>
  </si>
  <si>
    <t>As of now, there is no official decision by the RA government or any other authority regarding this issue. The only comprehensive study that describes and analyzes the compliance of Armenia's administrative services with international standards is the 2022 publication by OECD SIGMA titled "Service Design and Delivery in the European Neighborhood Policy East Region SIGMA Paper No.64: A Comparative Report on Designing and Delivering Administrative Services in Armenia, Azerbaijan, Georgia, Moldova, and Ukraine." https://www.oecd-ilibrary.org/docserver/c6debcce-en.pdf?expires=1680606729&amp;id=id&amp;accname=guest&amp;checksum=5A0EB148D61304019D54034E0C7E133F</t>
  </si>
  <si>
    <t>Azerbaijani Service and Assessment Network (ASAN) and  Agency for Sustainable and Operative Social Provision (DOST)   regularly used quality management frameworks and international standards.</t>
  </si>
  <si>
    <t>Georgian public administration does not regularly use quality management frameworks.</t>
  </si>
  <si>
    <t>Can citizens lodge complaints about the quality of public services with the department responsible?</t>
  </si>
  <si>
    <t>RA state bodies have a "contact us" section on their websites, which allows citizens to reach out to them regarding issues that concern them, including the quality of public services. Electronic systems such as "e-request," "e-hotline," and "e-petition" are designed for applications, urgent messages, and petitions. These facts are supported by the "Armenia Integrity Project" carried out in 2022 by the Caucasus Research Resource Center - Armenia Foundation (CRRC-Armenia). According to the report on Public Perception of Corruption, 8.9% of respondents are familiar with "e-request," "e-hotline," and "e-petition." The majority of respondents, 57.3%, are aware of the hotlines of various state bodies, while 31.2% know about the unified offices of public services. https://www.crrc.am/wp-content/uploads/2022/11/Corruption-in-Armenia_Arm_v2.pdf. The e-Governance Infrastructure Implementation Agency's "Platform for Citizen Feedback" (gnahatir.am) https://www.ekeng.am/en/sec_sub/gnahatir provides an electronic system for evaluating the satisfaction of public services provided on the electronic platform. Therefore, requests for feedback are limited to services provided through electronic means.</t>
  </si>
  <si>
    <t xml:space="preserve">According to the Law on Rules of Ethics and Conduct of Civil Servants,  citizens can complain about the behaviour civil servants and quality of public management as well. </t>
  </si>
  <si>
    <t xml:space="preserve">Yes, there is also a possibility to submit complaints electronically.
</t>
  </si>
  <si>
    <t>Citizens can lodge complaints with the internal audit body at each state institution, and the body may use disciplinary sanctions against civil servants, after an inquiry. However, there is little expectation of redress.</t>
  </si>
  <si>
    <t>The Administrative Code No. 116 of July 19, 2018
provides the legal provisions for citizens to lodge complaints about the quality of public services with the department responsible.</t>
  </si>
  <si>
    <t>Are such complaints assessed by functionally independent bodies within the public administration?</t>
  </si>
  <si>
    <t>Citizen applications submitted through electronic channels such as "e-request," "e-hotline," "e-petition," or via paper format, are registered in the Mulberry system for electronic document circulation of the respective state body. An access code is then provided to the applicant to track the status of their application. The Department for the Consideration of Applications, Monitoring, and Evaluation of Citizen Feedback, which operates under the RA Prime Minister's Office, can act as a functional body responsible for analyzing and monitoring feedback from citizens in relation to the state policy of services. This involves studying citizens' opinions and satisfaction levels, identifying possible risks, and providing advisory recommendations to relevant bodies based on the results of communication activities, analyses, and studies, with the aim of improving service quality.</t>
  </si>
  <si>
    <t xml:space="preserve">There are no exist functionally independent bodies within the public administration to assess complaints. </t>
  </si>
  <si>
    <t>Yes/No, Often complaints are assessed by the body which is the object of the complaint, but in some important cases other agencies interfere.</t>
  </si>
  <si>
    <t>The internal audit units are part of the same organization to which the complaint is addressed. Although their independence is underscored in law, in practice the heads of such units are appointed by the institution's head and have no special guarantees of independence in terms of tenure or secure funding for their activities. Hence, the actual independence of such bodies is questionable.</t>
  </si>
  <si>
    <t>They are assessed by public services providers.</t>
  </si>
  <si>
    <t>2.1 Market Economy and DCFTA</t>
  </si>
  <si>
    <t>Since a democratic change of government in 2018, Armenian economic reforms have only accelerated and deepened through early 2023, most notable with a serious eradication of the previous government's patronage network of state-linked commodity-based oligarchs and the introduction of sweeping new rules for competition and market entry.  There have also been significant gains in reducing corruption, although state procurement remains a lingering problem and much needs to be done. 
In the wake of the serious systemic sanctions imposed on Russia, every economy in the Russian neighborhood will face the onset of immediate challenges and looming pressure, marked by a sharp and sudden decline in remittances, which are largely denominated in the Russian ruble, triggered by an initially steep currency crash.  For Armenia, the value of its own currency, the dram, has fallen by as much as five percent against the US dollar since Russia launched its invasion.
Armenia also faces the negative short-term shock from restrictions on broader regional trade and from limits on foreign travel resulting from the closure of airspace access.  And Armenia is especially vulnerable to a negative spillover from a downturn in trade, as Russia remains Armenia’s leading trading partner and primary export market, with bilateral trade expanding by 21 percent, to reach $2.6 billion in 2022, and because much of its wheat, cooking oil and other basic foodstuffs are imported from Russia.  In fact, even prior to the Russian invasion, food prices in Armenia increased by roughly 13 percent in 2021, with a continued upward trajectory through 2022.  Yet despite the economic downturn from the Russian invasion of Ukraine, Armenian market reforms continue. 
Another new area of market reform centered on progress over the restoration of regional trade and transport is limited to the links between Azerbaijan and its exclave of Nakhichevan as the first stage, with the planned reconstruction of the Soviet-era railway link and the construction of a highway through southern Armenia.
Discussions in the tripartite working group also include a Russian pledge to provide a new gas pipeline “spur” running through Azerbaijan to provide Russian natural gas to Armenia, in part as an alternative to Armenian dependence on the sole gas pipeline from Russian through Georgia.  Thus, the tri-partite (Armenia, Azerbaijan and Russia) working group of regional trade and transport stands out as the only area of progress, due to the diplomatic engagement of all sides.  But the lack of any specific information on the status of the talks suggests a dangerous development: the lack of information only promotes the risk of misinformation or disinformation.  And with Russian management of the process, there is an added danger of external manipulation of the process, with both Yerevan and Baku vulnerable to Moscow’s agenda.
The issue of the restoration of regional trade and transport is significant for two main reasons. First, it is the only clear example of a “win-win” scenario for post-war stability, with the economic and trade opportunities important for Armenia to overcome isolation. 
Second, this is the one area of positive diplomatic negotiations between Armenia and Azerbaijan, with a working group offering some hopeful signs for confidence building between Yerevan and Baku.  And in this way, economic incentives and trade opportunities have been elevated to a new and unprecedented degree of importance that has been long missing from the Karabakh conflict to date.</t>
  </si>
  <si>
    <t xml:space="preserve">The government’s 2030 strategy for economic and social development is based on the document titled "Azerbaijan 2030: National Priorities for Socio-Economic Development", adopted in February 2021. As part of these priorities, in the first phase (2022-2026) it is planned to launch the fundamental conditions for the implementation of the model of socio-economic development until 2030, and in the second phase (2027-2030), it is planned to create a qualitatively new image of the national economy.
The new model of socio-economic development is designed to provide an ideology of radical reforms to be implemented in the country in all spheres by 2030. The ideology is based on the creative entrepreneur, productive investments, and the development of intellectual property that supports innovation and competitive markets.
As part of this document, in 2022, the government approved the Strategy of Socio-Economic Development in 2022-2026. This Strategy will establish a number of measures, including the following directions of activities aimed at the components of the Market Economy:
-	Expanding access of small and medium-sized businesses (SMEs) to resources, including finances.
-	Accelerating the country's transition to the digital economy.
-	Realizing the transit potential and developing the trade and logistics sector
-	Improving the competitive environment in the economy and expanding alternative dispute resolution
-	Creating the infrastructural, technological, and legal framework to improve and monitor the investment climate for businesses
-	Ensuring that the production of goods and services in the country meets modern quality standards
-	Improving the competitiveness of entrepreneurs
Although the main document necessary to ensure a competitive business environment as well as to prevent monopolies - the Competition Code - has been submitted to Parliament for consideration, its adoption has been delayed for more than 15 years. A delay in the adoption of this Code creates favorable conditions for monopolist companies in the market, makes it difficult for new players to penetrate the market, leads to the fact that some companies operating in the market face unfair competition and leave the market. Under favorable conditions of business entities' registration, it is very difficult for them to stay in the market for a long time.
In connection with the development of small and medium-sized enterprises in the country, the Law “On Development of Micro, Small and Medium Enterprises" was adopted in 2022. However, the active participation of state companies in the economy creates problems for the development of the private sector, including SMEs.
The government seeks to bring Azerbaijani legislation, including customs, intellectual property, and food legislation in line with international standards and norms. The government is in no hurry to join international conventions. For example, although Azerbaijan acceded to the Kyoto Convention, it has not joined the European Convention on General Transit, the Convention on Facilitation of Formalities in Trade in Goods. But there are certain consultations and projects in this direction.
Azerbaijan has not yet joined the World Trade Organization (WTO). The membership process began in 1997, but several years ago it was suspended at the initiative of the Azerbaijan government. In the absence of WTO membership, Azerbaijan has not signed a number of agreements, including the WTO Agreement on the Application of Sanitary and Phytosanitary Measures.
During the last years, the Azerbaijan Government’s chief priority has been developing digitalization in all areas of the economy and expanding the range of electronic services in the services provided by public sector establishments.
</t>
  </si>
  <si>
    <t>The period from mid-2021 till now is associated for Belarus with the expanding environment of sanctions (by the EU and other developed countries), progressing toxicity because the authorities made the country co-aggressor to the Russian invasion of Ukraine. This environment gave rise to retrograde institutional policy responses by the authorities and even more emphasis on the integration within the Eurasian Union and/or bilaterally with Russia. Hence, those regressive institutional trends that had been formed in 2019-2020, strengthened and expanded considerably. The government abandoned the preparation of the ‘Program on competition development’, which was expected to become a framework for enhancing competition in the business environment. Numerous repressive actions in regard to business and amendments to the legislation deteriorating the environment took place. Trying to support the economy, the government is more and more focused on state-owned enterprises, reviving distortive and harmful tools of their support. This might have given rise to a new trend of increasing the share of SOEs in the economy, while in the previous decade, there was an opposite trend. A new environment resulted in harmful practices of violation of intellectual property rights, which in early 2023 was legalized by a Law ‘On limitations on exclusive rights on the object of intellectual property’. The new environment either worsened some standards in the financial and IT sectors or prevented progress that could be expected otherwise. In trade policy, the situation was pretty inertial, still being underpinned by the norms and standards of the Eurasian Union. Hence, the period might be associated with a considerable regress in regard to adjusting to the norms and standards of the EU.</t>
  </si>
  <si>
    <t xml:space="preserve">For the last decade, Georgia was firmly occupying leading place in different rankings. For example it was 7th in the World Bank Ease of Doing Business and 12th according the Heritage Economic Freedom Index in 2021. Indeed, worsening of the fiscal health and business freedom indicators, including the inefficient judiciary add weak labor rights caused lowering of the score to the 35th place, returning to the level it had in 2012 (34). The number of activities requiring the licensing is quite law and continued to shrink but the procedure of tacit licensing yet has not been implemented. While IPR reated legislation is in substantial extend allied with that of the EU still enforcement requires more attention. Georgia continued adoption and harmonization its TBT sector to European and International standards,  continued expanding list of MLAs with CENN/CENELEC. indeed, no Georgian organization has registered with ETSI, which indicates on the weakness of the Georgian industrial and service sectors of electronic communication.  Georgia has also continued approximation of its Product Safety and Free Movement Code to relevant EU regulations but still provisions on Accreditation and Certification are not fully harmonized with EU Acquis.  Same with the Metrology. No ACAA agreements have been signed or under preparation because of Georgia’s industrial sector is very weak and not ready for intensive trade with the EU. SPS sphere is progressively reformed and now Georgia has established EU compatible systems of rapid alert, traceability or electronic disease surveillance systems. While the legal approximation extensively goes on in Food Safety and SPS areas, there is still a lesser progress in the implementation. In particular there were no new type of animal products (just five) allowed to import into the EU market. Georgian customs is raising in its compatibility with EU rules and already has effectively become member of the EURO – Mediterranean Convention on Asymmetric Cumulation  of the Rules of Origins. Georgia continued preparations for accession to the Convention on the Simplification of Formalities in Trade in Goods and to the Convention on a common transit procedure planned for 2025. Two first few companies have been registered as Authorized Economic  Operators in 2022. Georgia started using new Computerized Transit System nationally at this stage.   Georgia has also made certain steps to create a digital society, indeed still the respective legislation needs to be aligned with the EUs “Digital Compass”.       
In general Georgian economy grew with 10.1% in 2022, which is highest in the region. Indeed the growth was due to the inflow of capital and visitors/consumers from Russian Federation due to the war in Ukraine. There are no proves that the real economy grew in innovative or sustainable way, so the economic growth may be less impressive in the following years.   
</t>
  </si>
  <si>
    <t>Main events:
- Was  initiated the negotiation of the European Agreement on Conformity Assessment and Acceptance of Industrial Products - ACAA;
- In July 2022 was amendment the Law no. 231/2010 on internal trade by partially transposing the provisions of EU Directive 2019/633 of the European Parliament and of the Council of April 17, 2019 on unfair business practices between businesses and consumers in the agricultural and food supply chain. Namely the modification refers to elimination of the obligation for food retailers to purchase and provide shelf space for local food products of at least 50% of the linear length of the shelf.
- In 2022, the Program for mutual recognition of Authorized Economic Operators (AEO) between the Republic of Moldova and the EU was approved. Under this program, the Republic of Moldova became the first country in the region with which the EU will have a facilitated regime for the recognition of authorized economic operators.
- Moldova was granted the right  to export poultry meat, meat products and eggs to the EU.
- Wad adopted the  Law 230/2022 on copyright and related rights. The new law aims to provide a high degree of protection to authors and holders of copyright ensuring harmonization of domestic  legislation in this field with the the relevant community acquis.
- During 2022, the National Bank of Moldova continued the activities to promote Basel III requirements by drafting and approving normative acts, which complete the necessary set of secondary legislation under Law no. 202/2017 regarding the activity of banks. Thus was transposed into national legislation the provisions relating to the requirements for net stable financing for banks from EU Regulation 2019/876 amending Regulation (EU) no. 575/2013 and Regulation (EU) no. 648/2012.</t>
  </si>
  <si>
    <t xml:space="preserve">Since February 2022, Ukraine has been defending itself in the full-scale war of aggression launched by Russia. This war has changed the country's structural characteristics and relations with the EU.
Before the war, the role of state-owned enterprises had reduced to ca. 10%. But this trend has likely stopped since February 2022 due to the structural adjustments of the economy. The country has faced the occupation of territories, demolished and damaged assets, disruption of existing production links, and the emergence of new companies and production links. Several large sectors with a high share of private ownership, like the manufacture of metals or mining of metal ores, have faced a sharp contraction. Moreover, several enterprises belonging to persons affiliated with Russia have been nationalised. However, simultaneously, the state continued privatisation, with several ports being sold in 2022. Thus, although the downward trend in the state's role in the economy likely stopped, the private companies' role has remained dominant.
The war has been a massive shock for the economy, but it has remained functional and quite liberal. To simplify business processes, the Government allowed the provision of most permits and about one-third of licenses using the principle of tacit consent. The digitalisation of public services, including companies' registration, tax payments, obtaining of licenses and permits etc., has also been extremely helpful for businesses stressed by the war.
At the same time, this aggression triggered changes in Ukraine's relations with the EU. In June 2022, Ukraine got the candidate status, providing an additional stimulus for market economy reforms to meet the Copenhagen Criteria. In the sphere of sectoral integration, Ukraine's breakthroughs were in customs. In October 2022, Ukraine joined the EU common transit system, allowing higher traceability of shipments. Moreover, the country has continued preparing for deeper economic integration with the EU. That includes plans for, for instance, the conclusion of the Agreement on Conformity Assessment and Acceptance of Industrial Products (ACAA), joining the SEPA and the EU Digital Single Market.
</t>
  </si>
  <si>
    <t>2.1.1.1 Competition policy and state aid</t>
  </si>
  <si>
    <r>
      <rPr>
        <sz val="12"/>
        <color theme="1"/>
        <rFont val="Calibri (Body)"/>
      </rPr>
      <t xml:space="preserve">WEF 2019 Global Competitiveness Report “Efficiency of legal framework in settling disputes” </t>
    </r>
    <r>
      <rPr>
        <u/>
        <sz val="12"/>
        <color theme="1"/>
        <rFont val="Calibri (Body)"/>
      </rPr>
      <t>https://www3.weforum.org/docs/WEF_TheGlobalCompetitivenessReport2019.pdf</t>
    </r>
    <r>
      <rPr>
        <sz val="12"/>
        <color theme="1"/>
        <rFont val="Calibri (Body)"/>
      </rPr>
      <t xml:space="preserve"> *RANKS</t>
    </r>
  </si>
  <si>
    <r>
      <rPr>
        <sz val="12"/>
        <color theme="1"/>
        <rFont val="Calibri (Body)"/>
      </rPr>
      <t xml:space="preserve">WEF 2019 Global Competitiveness Report “Extent of market dominance” </t>
    </r>
    <r>
      <rPr>
        <u/>
        <sz val="12"/>
        <color theme="1"/>
        <rFont val="Calibri (Body)"/>
      </rPr>
      <t>https://www3.weforum.org/docs/WEF_TheGlobalCompetitivenessReport2019.pdf</t>
    </r>
    <r>
      <rPr>
        <sz val="12"/>
        <color theme="1"/>
        <rFont val="Calibri (Body)"/>
      </rPr>
      <t xml:space="preserve">  [1-7(best) rank]</t>
    </r>
  </si>
  <si>
    <r>
      <rPr>
        <sz val="12"/>
        <color theme="1"/>
        <rFont val="Calibri (Body)"/>
      </rPr>
      <t xml:space="preserve">WEF 2019 Global Competitiveness Report “Competition in services” </t>
    </r>
    <r>
      <rPr>
        <u/>
        <sz val="12"/>
        <color theme="1"/>
        <rFont val="Calibri (Body)"/>
      </rPr>
      <t>https://www3.weforum.org/docs/WEF_TheGlobalCompetitivenessReport2019.pdf</t>
    </r>
    <r>
      <rPr>
        <sz val="12"/>
        <color theme="1"/>
        <rFont val="Calibri (Body)"/>
      </rPr>
      <t xml:space="preserve"> [1-7(best) data rank]</t>
    </r>
  </si>
  <si>
    <t>Please mention the number of economic activities that require licensing.</t>
  </si>
  <si>
    <t>Armenian legislation does have a detailed and organized category of economic activities requiring licensing, but there are complaints that the process is too burdensome and lengthy in scope.  It also tends to lag behind emerging technology and other innovative activities.</t>
  </si>
  <si>
    <r>
      <t xml:space="preserve">Business licensing rules are regulated by the Law On Licenses and Permits  adopted on 15 March 2016. This law regulates activities except in the financial markets. Under the law, </t>
    </r>
    <r>
      <rPr>
        <b/>
        <sz val="12"/>
        <color theme="1"/>
        <rFont val="Calibri"/>
        <family val="2"/>
      </rPr>
      <t xml:space="preserve">28 economic activities </t>
    </r>
    <r>
      <rPr>
        <sz val="12"/>
        <color theme="1"/>
        <rFont val="Calibri"/>
        <family val="2"/>
      </rPr>
      <t>are requiring a license, and 5 of them are considered vulnerable in terms of national security. Licensing in the area of financial markets is regulated by other laws. These include banking, insurance, investments, post office, foreign exchange regulation, and business activities with securities.</t>
    </r>
  </si>
  <si>
    <r>
      <rPr>
        <b/>
        <sz val="12"/>
        <color theme="1"/>
        <rFont val="Calibri"/>
        <family val="2"/>
      </rPr>
      <t>37 economic activitie</t>
    </r>
    <r>
      <rPr>
        <sz val="12"/>
        <color theme="1"/>
        <rFont val="Calibri"/>
        <family val="2"/>
      </rPr>
      <t>s require licensing according to the recently  (late 2022) passed Law 'On licensing' (https://pravo.by/document/?guid=12551&amp;p0=H12200213&amp;p1=1)</t>
    </r>
  </si>
  <si>
    <t xml:space="preserve">42 </t>
  </si>
  <si>
    <r>
      <t>According to the Law no.160/2011, there are</t>
    </r>
    <r>
      <rPr>
        <b/>
        <sz val="12"/>
        <color theme="1"/>
        <rFont val="Calibri"/>
        <family val="2"/>
      </rPr>
      <t xml:space="preserve"> 30 types of activities that require licensing.</t>
    </r>
  </si>
  <si>
    <r>
      <rPr>
        <b/>
        <sz val="12"/>
        <color theme="1"/>
        <rFont val="Calibri"/>
        <family val="2"/>
      </rPr>
      <t>35</t>
    </r>
    <r>
      <rPr>
        <sz val="12"/>
        <color theme="1"/>
        <rFont val="Calibri"/>
        <family val="2"/>
      </rPr>
      <t xml:space="preserve"> (according to the law on economic activities licensing, https://zakon.rada.gov.ua/laws/show/222-19#Text)</t>
    </r>
  </si>
  <si>
    <t>Is the principle of tacit consent for licensing/getting permits applied in your country?</t>
  </si>
  <si>
    <t>This has been a notable feature of the EU-supported process of harmonization in Armenia.</t>
  </si>
  <si>
    <t>Article 14 of the Law on Licenses and Permits, adopted in 2016, regulates tacit consent to the issuance, re-issuance, suspension, renewal or cancellation of licenses and permits. Pursuant to this Article, “If an administrative act on cancellation of the license and permit was not filed within the period specified in the relevant articles of the Law, the license and permit shall be deemed cancelled, and the license and permit shall be deemed not cancelled, and the license (permit) holder is entitled to implement the relevant type of activity and perform an action until an administrative act on cancellation of the license and permit will be submitted.”</t>
  </si>
  <si>
    <t>Generally not. However, the answer to this question is somehow ambiguous and depends on the interpretation of the legislation and actual practices. On the one hand, the legislation envisages a full package of documents as a sufficient precondition to obtain a license. From this view, a principle of tacit consent may be treated as a valid case for Belarus. On the other hand, licensing authorities can de-facto interpret legislative requirements in this or that manner, which actually results in the prevailing approvement principle within the licensing procedure.</t>
  </si>
  <si>
    <t xml:space="preserve">According to the the Law on regulating through the authorization of entrepreneurial activity, no. 160/2011 (article 6(2)), the permit shall be issued within 10 working days starting from the day of issue of the certificate. If the legislative act governing the activity in question does not provide otherwise, on expiry of the 10-day period, tacit consent is applied if the issuing authority has not replied to the request within the time limit.
</t>
  </si>
  <si>
    <t>Formally this principle was introduced in 2005, but it became functional only over the last decade. In 2022, the Government extended the principle of tacit consent, now covering 13 out of 35 licenses and 58 out of 86 permits</t>
  </si>
  <si>
    <t>Does your country have legislation for the enforcement of market competition?</t>
  </si>
  <si>
    <t>Although there is an adequate legislative framework, the implementation of market competition remains a problem, as evident in some cases of price collusion or inordinate market dominance in the import and export of key commodities.</t>
  </si>
  <si>
    <t xml:space="preserve">Adopted on June 2, 1995, the Law of the Republic of Azerbaijan On Unfair Competition  
regulates organizing-legal basis to prevent and remove unfair competition, creates legal ground for enterpreunership through honest methods, stipulates responsibility of market-oriented subjects for application of methods of unfair competition. The Law applies to all market entities operating in Azerbaijan (except for the Alat Free Economic Zone).
Adopted on 4 March 1993, the Law on Anti-Monopoly Activities will determine the organizational and legal basis of the prevention, restriction and suppression of monopolistic activities.
</t>
  </si>
  <si>
    <t>There's a national law 'On counterstand to monopolistic activity and the development on competition' (http://pravo.by/document/?guid=3871&amp;p0=H11300094). It introduces basic principles for enhancing competition in the economy. To some extent, the national law was adopted in order to accord a 'mainframe law' on competition approved by the Eurasian economic comission (http://pravo.by/document/?guid=3871&amp;p0=F91300251), and the protocol on competition which was approved as Annex to the Eurasian union agreement (http://www.translation-centre.am/pdf/Trans_ru/EVRAZES/Annex_19_ru.pdf). However, it should be mentioned that the law (even after revision in 2018) is more focused on counteracting to monopolistic activity rather than enhancing competition. Other legislative acts also focus more the issues of countervailing to monopolistic activity and unifying with Eurasian standards: https://mart.gov.by/activity/antimonopolnoe-regulirovanie-i-konkurentsiya/zakonodatelstvo/
Moreover, the de-facto practice is substantially different from the principles declared in the law. For instance, there are numerous examples and some studies showing that restricting competition throughout numerous tools is one of the core problems for the Belarusian business environment. In 2016-2020 the authorities were preparing the program ‘On the development of competition’ (in cooperation with IFC), which was expected to become a core legislation act in regard to competition. However, given the changed economic environment (first COVID, then sanctions) this work was frozen in December 2020.</t>
  </si>
  <si>
    <t>In the Republic of Moldova, the Competition Law No. 183/2012 sets the
legal framework in the field of competition and regulates the protection of
competition, including the prevention and counteracting of anti-competitive
practices.</t>
  </si>
  <si>
    <t>See details in Chapter 12 "Competition Policy" (ttps://3dcftas.eu/publications/deepening-eu-ukrainian-relations-updating-and-upgrading-in-the-shadow-of-covid-19.-third-edition)</t>
  </si>
  <si>
    <t>Has your country established an independent and competent national authority in the field of protection of economic competition? (Commission or board independent from the government)</t>
  </si>
  <si>
    <t>Although on paper there is a state body empowered to police, monitor and enforce eonomic competition, it is greatly underutilized and seems to have very limited authority in executing its responsibilities.  One additional glaring area of weakness is the issue of foreign investment in terms of national security implications.</t>
  </si>
  <si>
    <t xml:space="preserve">Established in 2020, the State Antimonopoly and Consumer Market Control Service under the Ministry of Economy of the Azerbaijan Republic is the state institution that implements state policy in the field of antimonopoly and unfair competition in the country. The Service is an executive power body. Its main mission is to create conditions for free competition and effective protection of entrepreneurship, which ensures sustainable development of the country's economy.
The fact that the State Service does not function independently, but under the Ministry of Economy, which is subordinated to the government, shows that it is dependent on the central body of executive power. The head of the State Service and his deputies are appointed and dismissed by President. The Service performs a number of activities in coordination with the Ministry.
</t>
  </si>
  <si>
    <t>The Ministry of Antimonopolistic regulation and trade is empowered to do this job. However, it's the part of the government, which predertimnes 'No' answer to the question.</t>
  </si>
  <si>
    <t>The The Competition Council is an autonomous public authority liable towards the
Parliament. It has exclusive competence in taking decisions, regulating,
prohibiting, intervening, inspecting and sanctioning infringements of competition,
state aid and publicity legislation, within the limits established by law</t>
  </si>
  <si>
    <t>The Anti-Monopoly Committee of Ukraine is the independent and competent national authority in the field of protection of economic competition (see https://amcu.gov.ua/)</t>
  </si>
  <si>
    <t>Does the authority mentioned in the previous question, or another national authority have powers to supervise the provision of aid granted by the state to companies?</t>
  </si>
  <si>
    <t>Yes, the state body does hold powers to supervise the provision of aid granted by the state to companies, but in practice there are major shortcomings in performance and implementation.</t>
  </si>
  <si>
    <t>Paragraph 2.0.5 of the REGULATIONS of the Antimonopoly and Consumer Market Control State Service under the Ministry of Economy of the Azerbaijan Republic states that participating in the implementation of state policy in the field of purchasing goods (works and services) at the expense of state funds together with relevant state bodies and ensuring the implementation of state control in this field are included in the Service’s scope of activities.</t>
  </si>
  <si>
    <t>No, there's no single authority of such kind, although partially this job is done by the Ministry of Economy (i.e. different body rather than mentioned in the previous question). Moreover, the situation with the support of SOEs has become much more untransparent and messy in recent years (since COVID, and especially after introduction of sectoral sanctions in late 2021 and 2022). The baseline legal act regulating the issue of granting state support (https://etalonline.by/document/?regnum=p31600106&amp;q_id=3565523) de-facto doesn’t work. The forms of the state support to SOEs have been proliferating (like directed loans by state-owned banks, overdue payments (say, for utilities), tax arrears and implicit loan holidays, specific loan programs, etc.) in recent years, numerous corresponding legal acts on this topic were classified, as well as all the main sources of statistics about SOEs. Moreover, some info on the de-facto granted support to SOEs that in previous years was available by in the reports of the Committee of the State control is not available any more.</t>
  </si>
  <si>
    <t>According to Article 2 of the Law on State Aid, the Competition
Council is the designated authority to monitor, authorize and report 
state aid granted to beneficiaries from all sectors of the national economy, with the exception of the agricultural sector, in order to maintain a normal competitive environment.</t>
  </si>
  <si>
    <t>Yes, the AMCU has the authority to supervise the state aid (see Art.4, Law on state aid to business entities, no.1555-VII, 2014,  https://zakon.rada.gov.ua/laws/show/1555-18#Text)</t>
  </si>
  <si>
    <t>Does your country allow the competition-related bodies to intervene in all economic areas and industries?</t>
  </si>
  <si>
    <t>Yes, there are no limits or restraints on the intervention across wide areas of economic industry, but the state body itself seems timid in exercising this power.</t>
  </si>
  <si>
    <t>State Service is responsible for competition issues in all sectors economy.</t>
  </si>
  <si>
    <t>As shown above, there's no such body, and no desire to intervene in the process of state aid to the SOEs and develop competition (on the contrary, massive programs of direct and indirect support of SOEs are being expanded during the last 1.5 years, alongside the focus on the development of competition has been abandoned).</t>
  </si>
  <si>
    <t>The Competition Council is allowed to intervene in all economic areas and industries. The provision of the Competition Law apply to acts or inactions which have can lead to restriction, prevention or distortion of competition, as well as to acts of unfair competition, which are committed by natural persons, firms or central or local public administration authorities.</t>
  </si>
  <si>
    <t>Yes, according to Law on Antimonopoly Committee of Ukraine, no.3659-XII, 1993 with amendments (https://zakon.rada.gov.ua/laws/show/3659-12#Text)</t>
  </si>
  <si>
    <t>Is your country using an approach of the OECD products market regulation in identifying the restrictions to competition?</t>
  </si>
  <si>
    <t>No, Armenia lacks an approach of the OECD products market regulation in identifying the restrictions to competition.  There does not seem to be any legislative or regulatory initiatives in this area.</t>
  </si>
  <si>
    <t xml:space="preserve">The government is working on preparing Competition Code which will regulate the market and competition process.  An approach to the OECD products market regulation includes in this document.
</t>
  </si>
  <si>
    <t>There was such kind of attempt to rely on this approach within the preparation of the 'Competition Development Program' (which was frozen). So, while the Program was not adopted, the attempt has not had any effect.</t>
  </si>
  <si>
    <t xml:space="preserve">The  Methodological Guidelines of Market Analysis have been adopted that are in larger extend responding to OECD approaches to the product market regulation </t>
  </si>
  <si>
    <t>The Competition Law No. 183/2012 contains a general prohibition of any abusive use of the dominant position within the relevant market, to the extent it may affect the competition or damage the collective interests of the final consumers on the relevant markets.</t>
  </si>
  <si>
    <t>More about the AMCU cooperation with the OECD is here https://amcu.gov.ua/napryami/mizhnarodna-diyalnist/mizhnarodna-spivpracya-u-galuzi-konkurenciyi/organizaciya-ekonomichnogo-spivrobitnictva-ta-rozvitku</t>
  </si>
  <si>
    <t>Are all decisions of the competition-related body published openly and accessible online?</t>
  </si>
  <si>
    <t>Not all decisions of the competition-related body published openly and accessible online.</t>
  </si>
  <si>
    <t>Paragraph 3.0.56 of the REGULATIONS of the Antimonopoly and Consumer Market Control State Service under the Ministry of Economy of the Azerbaijan Republic states that the State Service is also responsible for informing the public about its activities, creating a website, posting on it available information subject to disclosure public, the list of which is determined by law, and continually updating this information. In practice, it provides brief information in the form of news about the results of its activities on the official website. However, there are no reports on the Service's activities.</t>
  </si>
  <si>
    <t>If the focus on 'published openly and accessible online', then the formal answer must be yes (as the vast majority of legal acts by the Ministry of antimonopolistic competition and trade are published and accessible online).
However, first, as shown above, promoting competition is not the prior focus for this body.
Second, the Ministry of antimopolistic competition and trade do not publish the decisions on some specific antimonopolistic cases and incidents in the trade sphere.</t>
  </si>
  <si>
    <t>On the Competition Council web page there is a dedicated compartment where  all the decision taken by the Competition Council Plenum are published.</t>
  </si>
  <si>
    <t>The decisions are published here: https://amcu.gov.ua/tag/rishennya-ta-rozporyadzhennya</t>
  </si>
  <si>
    <t>Does the country have regulators, independent from the government, for sectors prone to monopolisation (energy, utilities, communication etc.)?</t>
  </si>
  <si>
    <t>Armenia lacks (and needs) independent regulators outside of the state or from the government, for sectors prone to monopolization (especially in the areas of energy, utilities, telecommunications and transport (railway).</t>
  </si>
  <si>
    <t>All sectors prone to monopolisation (energy, utilities, communication etc.) is regulated by structures which is belong to the government ?</t>
  </si>
  <si>
    <t>There're such regulators, but they're either part of the government or straightforwardly subordinate to the government</t>
  </si>
  <si>
    <t>1. The National Agency for Energy Regulation is an authority vested with powers to regulate and monitor activities in the energy sectors and in the field of public water supply and sewerage services. ANRE implements the state policy on the regulation of the energy sector and of public water supply and sewerage services. It ensures the regulation and monitoring of an efficient functioning of the energy market and water supply and sewerage services based on accessibility, availability, reliability, continuity, fair competition and transparency, while respecting the standards of quality, security and environmental protection.
2. The National Regulatory Agency for Electronic Communications and Information Technology (ANRCETI) is the central public authority that regulates activity in electronic communications, information technology and postal communication, ensures the implementation of development strategies of these sectors and supervises the compliance of electronic communications and postal service providers with the legislation governing these sectors. ANRCETI also has the mission to protect the legitimate interests and rights of end-users of electronic communications and postal services, by promoting competition on these markets, ensuring efficient use of limited resources, encouraging efficient investment in infrastructure and innovation.</t>
  </si>
  <si>
    <t>Yes: National Energy and Utilities Regulatory Committee (https://www.nerc.gov.ua/), National Commission for the State Regulation of Communications and Informatization (https://nkrzi.gov.ua/index.php?r=site/index&amp;pg=1&amp;language=en)</t>
  </si>
  <si>
    <t>Has an inventory (register) of state aid been prepared and regularly maintained by national authorities?</t>
  </si>
  <si>
    <t>It does not exist</t>
  </si>
  <si>
    <t>The inventory (register) of state aid is under-preparing at this moment</t>
  </si>
  <si>
    <t>No, there's no unified register of state aid. The Committee of State Control collects this info partially, but the methodology, scope, and schedule of this job is unclear and not transparent. Moreover, there's no public access even to some partial data on state aid currently.</t>
  </si>
  <si>
    <t xml:space="preserve">information is not secret and can be found in different sources describing different state aid programs or news. Indeed, there is no any legal act establishing a special register  </t>
  </si>
  <si>
    <t>Yes, the Competition Council holds the Automated Information System State Aid
Register.</t>
  </si>
  <si>
    <t>The register can be accessed here: https://pdd.amc.gov.ua/portal/registry/registryofstateaid/list</t>
  </si>
  <si>
    <t>Has an inventory (register) of state aid been published and is it accessible online?</t>
  </si>
  <si>
    <t>An obvious need given its absence.</t>
  </si>
  <si>
    <t xml:space="preserve">No such a register is available online </t>
  </si>
  <si>
    <t xml:space="preserve">There is an register, available on-line, but is requires user registration to be accessed. </t>
  </si>
  <si>
    <t xml:space="preserve">The register can be accessed here: https://pdd.amc.gov.ua/portal/registry/registryofstateaid/list </t>
  </si>
  <si>
    <t>What is the share of SMEs (legal entities) in the country’s output as a % of GDP?</t>
  </si>
  <si>
    <t>Data from the SME Financial Forum Centre noes that SMEs in Armenia suffer from a financial gap of 10.8% of GDP.  Moreover, SMEs in Armenia employed an average of 3.3 people, slightly fewer than the EU average of 3.7, and traditionally for 2021-2023, SMEs make up as much as between 95-97.9% of all businesses in Armenia. They also account for 19% of all employment and 25% of the country's GDP (data provided by the Statistical Committee of the Republic of Armenia).</t>
  </si>
  <si>
    <t>According to the State Statistical Committee, the share of SMEs in the country`s output was 16.4% of GDP in 2021</t>
  </si>
  <si>
    <t>30.5% http://dataportal.belstat.gov.by/Indicators/Preview?key=233846 (the figure reported in 2022 on 2021); this's the share of value added by SME in gross value added, which is more relevant for the purposes.
Also Belstat reports the share of value added by SME in GDP (without allocating indirect taxes to VA by SME), which is 26.5%. Due to this methodological caveat, the 1st figure is better for the analysis
It should be taken in mind, that criterions used by Belstat for defining SMEs differ substantially from those in the EU. Hence, some studies show that the actual contribution of the SME sector may differ (in any direction, depending on the particular indicator; for instance, see https://www.beroc.org/upload/iblock/8d0/8d00967d633a185d178e66fe020d54c6.pdf) from those from official statistics.</t>
  </si>
  <si>
    <t>59%</t>
  </si>
  <si>
    <t>42.7% in 2021
http://statbank.statistica.md/PxWeb/pxweb/en/40%20Statistica%20economica/40%20Statistica%20economica__13%20CNT__CNT260/CNT260082.px/table/tableViewLayout1/?rxid=b2ff27d7-0b96-43c9-934b-42e1a2a9a774</t>
  </si>
  <si>
    <t>According to Ukraine's State Statistics Service, SMEs generated 70% of value-added and 66% of output in 2020 (data for economic entities only)</t>
  </si>
  <si>
    <t>What is the share of SMEs (legal entities) in the country’s employment?</t>
  </si>
  <si>
    <t>for 2021-2023, SMEs constitute between 19-21 percent of employment.</t>
  </si>
  <si>
    <t>According to The Small and Medium Business (SMB) Development Agency, share of SMEs in the country`s employment was 52.1% in 2019. At the same time, share of SMEs in the non-oil/gas sector`s employment was 52.1% in 2020</t>
  </si>
  <si>
    <t>26.5% if taking into account legal entities only; 34.7% if including private entrepreneurs (who do not establish legal entities)
https://www.belstat.gov.by/ofitsialnaya-statistika/publications/izdania/public_brochures/index_54356/
It should be taken in mind, that criterions used by Belstat for defining SMEs differ substantially from those in the EU. Hence, some studies show that the actual contribution of the SME sector may differ (in any direction, depending on the particular indicator; for instance, see https://www.beroc.org/upload/iblock/8d0/8d00967d633a185d178e66fe020d54c6.pdf) from those from official statistics.</t>
  </si>
  <si>
    <t>44%</t>
  </si>
  <si>
    <t xml:space="preserve">37.3% at the end of 2021 
calculated based on National Bureau of Statistics
Employment data: http://statbank.statistica.md/PxWeb/pxweb/en/30%20Statistica%20sociala/30%20Statistica%20sociala__03%20FM__03%20MUN__MUN020/MUN120100.px/table/tableViewLayout1/?rxid=b2ff27d7-0b96-43c9-934b-42e1a2a9a774
SMEs data: https://statistica.gov.md/en/statistic_indicator_details/22
</t>
  </si>
  <si>
    <t xml:space="preserve">According to Ukraine's State Statistics Service, in 2021, SMEs accounted for 81.6% of employed persons. </t>
  </si>
  <si>
    <t>How many SMEs (legal entities) are owned by women (please indicate the latest available number and source)?</t>
  </si>
  <si>
    <t>https://www.undp.org/armenia/stories/women-and-young-entrepreneurs-cornerstones-sustainable-development-regions-armenia</t>
  </si>
  <si>
    <t>This information is not applicable. Only data on women who work as individual entrepreneurs and did not create legal entities are open. According to the State Statistical Committee, share of the women in individual entrepreneurs was 21.4% in 2021.
Source:  https://www.stat.gov.az/menu/6/statistical_yearbooks/source/WM_2022.zip</t>
  </si>
  <si>
    <t>At least 7,000 out of about 112,000 of SMEs. But this's a lower bound.
Belarusian statistics don't give a corresponding indicator straightforwardly (based on the register). From HH survey, there's an assessment of about 6800 women, who are the owners of legal entities (official assessment based on 2018 data; https://www.belstat.gov.by/upload-belstat/upload-belstat-pdf/oficial_statistika/Women_biznes_Belarus.pdf.). Projection from later data (http://gender.belstat.gov.by/economics/220?type=lineChart&amp;reg=(T/F/M)) allow to assess the corresponding number in 2021 as about 7000. However, this does not mean that a woman is the owner of only 1 SME. In other words, 7000 women may be owners in a significantly higher number of SMEs.</t>
  </si>
  <si>
    <t>34%  source Woman and Men. National Statistics Office of Georgia, 2022  https://www.geostat.ge/media/51156/Women_And_Men_In_Georgia_2022_ENG.PDF</t>
  </si>
  <si>
    <t>At the end of 2017, 33.9% of enterprises are owned or managed by women. https://statistica.gov.md/files/files/publicatii_electronice/Antreprenoriat_feminin/Antreprenoriat_Femei_Barbati_2020.pdf
More recent or disaggregated data is not available.</t>
  </si>
  <si>
    <t>There are no consistent data. According to Opendatabot study released in 2018, women owned ca. 35% of companies (https://opendatabot.ua/analytics/175-lovely-woman-day). According to Youcontrol, women were owners of 29% of companies established in 2010-2020. At the same time, Youcontrol study showed that women registered 1% more of private entrepreneurship in Ukraine than men (https://youcontrol.com.ua/data-research/suto-zhinoche-skilky-ukrayinskykh-biznesiv-nalezhyt-zhinkam/)</t>
  </si>
  <si>
    <t>What is the national labour participation rate (please indicate the latest available number and source)?</t>
  </si>
  <si>
    <t xml:space="preserve">Armenia's Labor Force Participation Rate dropped to 58.5 percent in December 2022, compared with 60.9 percent in the previous quarter. Armenia Labor Force Participation Rate is updated quarterly, available from Mar 2008 to Dec 2022, with an average rate of 61.3 percent. </t>
  </si>
  <si>
    <t>Azerbaijan's Labour Force Participation Rate was 63.8% in 2021. Source: CEIC DATA</t>
  </si>
  <si>
    <t>86.6% in 2021 (for the working-age population); https://www.belstat.gov.by/ofitsialnaya-statistika/solialnaya-sfera/trud/ofitsialnye-publikatsii_7/index_57450/</t>
  </si>
  <si>
    <t>https://jam-news.net/unemployment-rate-in-georgia/#:~:text=In%202022%20the%20labor%20force,percentage%20points%20to%2042.9%20percent.</t>
  </si>
  <si>
    <t>At the end of 2022 the participation rate stood at 42.4%.
Data source: National Bureau of Statistics
https://statistica.gov.md/en/statistic_indicator_details/1</t>
  </si>
  <si>
    <t>According to Ukraine's State Statistical Service, in 2021, the labour force participation was 54.6% of the population above 15 years old and 61.8% of population aged 15-70 (ILO definition). See: https://ukrstat.gov.ua/operativ/operativ2021/rp/eans/rs_stmvg_21_ue.xls.</t>
  </si>
  <si>
    <t>What is the calculated size of your country's informal (grey) economy? Please provide the source of source of information.</t>
  </si>
  <si>
    <t>Data source: Quarterly Informal Economy Survey (QIES) by World Economics, London</t>
  </si>
  <si>
    <t xml:space="preserve">The size of Azerbaijan's informal economy is estimated to be 36.8% which represents approximately $56 billion at GDP PPP levels in 2022.
Data source: Quarterly Informal Economy Survey (QIES) by World Economics, London
</t>
  </si>
  <si>
    <t>2.1.1.2 Private property</t>
  </si>
  <si>
    <r>
      <rPr>
        <sz val="12"/>
        <color theme="1"/>
        <rFont val="Calibri (Body)"/>
      </rPr>
      <t xml:space="preserve">WEF 2019 Global Competitiveness Report “Property Rights” ranking position </t>
    </r>
    <r>
      <rPr>
        <u/>
        <sz val="12"/>
        <color theme="1"/>
        <rFont val="Calibri (Body)"/>
      </rPr>
      <t>https://www3.weforum.org/docs/WEF_TheGlobalCompetitivenessReport2019.pdf</t>
    </r>
    <r>
      <rPr>
        <sz val="12"/>
        <color theme="1"/>
        <rFont val="Calibri (Body)"/>
      </rPr>
      <t xml:space="preserve"> </t>
    </r>
  </si>
  <si>
    <t>What is the share of State-Owned Enterprises (SOEs) in the country’s output as % of GDP?</t>
  </si>
  <si>
    <t>With only between 135-143 State-Owned Enterprises (SOEs) in Armenia (according to IMF and state bodies), the share of GDP is relatively minor, and SOEs are limited to the energy and water sectors and to a lesser extent in transport, defense, sport, and agriculture sectors. Their expenditures amounted to 3.7 percent of GDP and their
deficit to between 2.1-2.6 percent of GDP on an accrual basis.</t>
  </si>
  <si>
    <t xml:space="preserve">GDP contribution: ≈40% 
Source: https://www.carecinstitute.org/wp-content/uploads/2019/09/CI-KSU-SOE-workshop-Session-3-4-Country-Presentation-SOE-Azerbaijan-KGZ-26-Sep-2019.pptx 
</t>
  </si>
  <si>
    <t>About 35-40%. 
The figure presented is the own assessment based on the range of indicators, while directly the share of SOEs in output is not estimated by the national statistical office. 
However, available (till 2021Q1) data on other indicators of SOEs (the share in revenues. manufacturing production, exports, etc.) alongside with sectoral disaggregation of output allow making a reasonable assumption on the share of close to 35% in early 2021. Other roughly 50-55% are assigned to private property, and 10-15% to the budgetary sector. 
Since 2021, roughly all the data about SOE sector has been classified by the government (being justified by sanctions regime).
Due to COVID policies and later on government's response to sanctions (in terms of support of SOEs) along with sensitive relocation of private business, there're grounds to suspect that the share of SOEs grew during last year and a half up to about 40%.
Some important issues on accounting the share of SOEs and the private sector in Belarusian output may be seen here: https://www.beroc.org/upload/iblock/8d0/8d00967d633a185d178e66fe020d54c6.pdf</t>
  </si>
  <si>
    <t>4%</t>
  </si>
  <si>
    <t>in 2020 the share was 9.3%
https://statistica.gov.md/files/files/publicatii_electronice/Conturi_nationale/Conturi_Nationale_editia_2021.pdf
The data of the last 15 years clearly show the tendency of reducing contribution of state-owned enterprises to GDP. Thus, the figures of the GDP structure by forms of ownership show that the share of ownership of state in the creation of added value in the economy decreased from 22.0% in 2005 to 16.3% in 2010, while in 2020 is represented only 9.3%.</t>
  </si>
  <si>
    <t xml:space="preserve">According to the Ministry of Economy estimates, in January-September 2021, the share of state-owned enterprises was 7.7% of turnover and 10.3% of the economy (the indicator estimated based on several components). See https://www.me.gov.ua/Documents/Download?id=ce058700-2475-4c33-bfab-da2f67306583. However, the state's role has likely increased due to the war's impact on the structural characteristics of the Ukrainian economy. </t>
  </si>
  <si>
    <t>What is the score of your country in terms of "Privacy Rights" in the Heritage Foundation of Economic Freedom? Latest source (2022 or 2023): https://www.heritage.org/index/explore?view=by-region-country-year&amp;u=637605564282637754</t>
  </si>
  <si>
    <t>Armenia’s economic freedom score is 65.1, making its economy the 50th freest in the 2023 Index. Its score has decreased by 0.2 point. Armenia is ranked 28th freest among the 44 countries in the Europe region, and its overall score is above the world average and below the regional average.</t>
  </si>
  <si>
    <t>Azerbaijan’s Property Rights  score is 51.7 in 2023 Year Index</t>
  </si>
  <si>
    <t>31.2 (the question might be about 'property rights', not 'privacy rights')</t>
  </si>
  <si>
    <t>37.9 in 2023</t>
  </si>
  <si>
    <t>39.7 (data for 2022)</t>
  </si>
  <si>
    <t>What is the score of your country in terms of "Investment Freedom" in the Heritage Foundation of Economic Freedom? Latest source (2022 or 2023): https://www.heritage.org/index/explore?view=by-region-country-year&amp;u=637605564282637754</t>
  </si>
  <si>
    <t>Investment freedom for Armenia was 75 in the 2023 Index</t>
  </si>
  <si>
    <t>Azerbaijan’s Investment Freedom score is 70 in 2023 Year Index</t>
  </si>
  <si>
    <t>30.0</t>
  </si>
  <si>
    <t>80</t>
  </si>
  <si>
    <t>55.0 in 2023</t>
  </si>
  <si>
    <t>35.0 (data for 2022)</t>
  </si>
  <si>
    <t>Is private property protected by the Constitution?</t>
  </si>
  <si>
    <t>Yes, private property is protected by the Constitution</t>
  </si>
  <si>
    <t>According to Article 13 of the Constitution of the Republic of Azerbaijan, the property in the Republic of Azerbaijan is inviolable and is protected by the state. Property may not be used to infringe upon rights and liberties of a person and a citizen, interests of society and state, the dignity of a person.</t>
  </si>
  <si>
    <t>The Consitution envisages (articles 13 and 44) that all property forms are equal and that property rights are guaranteed by the State. However, there's no emphasis on private property. Moreover, de-facto the norms of the Constitution may be violated. Furthermore, there're numerous caveats about the legality of this or that version of the Constitution (after the Constitutional referendum in 2022) and some lawers argue about constitutional uncertainty.</t>
  </si>
  <si>
    <t>Article 46 of the Moldovan Constitution contains a general guarantee of private
property</t>
  </si>
  <si>
    <t>Art.41 of Constitution of Ukraine (https://zakon.rada.gov.ua/laws/show/254%D0%BA/96-%D0%B2%D1%80#Text)</t>
  </si>
  <si>
    <t>Are citizens allowed to own non-agricultural land in your country?</t>
  </si>
  <si>
    <t>Yes, a long-standing right.</t>
  </si>
  <si>
    <t>Doesn't any prohibition in the legislation</t>
  </si>
  <si>
    <t>Yes, Land Code allows this directly and this option is used rather actively, especially by rural population</t>
  </si>
  <si>
    <t>Article 4 of the Land Code states that land owners can be citizens of the Republic of Moldova and foreign investors, in accordance with the legislation.</t>
  </si>
  <si>
    <t>Art.81, Land Code of Ukraine (https://zakon.rada.gov.ua/laws/show/2768-14#Text)</t>
  </si>
  <si>
    <t>Are citizens allowed to own agricultural land in your country?</t>
  </si>
  <si>
    <t>A long-standing right.</t>
  </si>
  <si>
    <t>The Land Code sets no restrictions to purchase lands of agricultural purpose by citizens with the exception of lands of agricultural purpose owned by the state and municipalities.</t>
  </si>
  <si>
    <t>The term 'agricultural land' may be associated with 2 terms in Belarusian Land Code. First, the Code envisages straightforwardly agricultural land, i.e. the land outside the population center and used for agricultural needs. This category of land cannot be owned by citizens. However, the pieces of land within population centers are assigned to another category - lands of population centers. And this category of land assumes the pieces of land with the assignation 'for personal agricultural needs'. The latter may be owned by citizens, but usually, these are only relatively small pieces of land.</t>
  </si>
  <si>
    <t>Law no.1308/1197 regarding the normative price and method sale and purchase of the land states that "Land, public property can be sold both to individuals and legal entities of the Republic of Moldova, as well as to foreign investors, with the exception of agricultural lands and forestry funds that are sold only to individuals and legal entities of the Republic of Moldova"</t>
  </si>
  <si>
    <t>Are foreigners allowed to own non-agricultural land in your country?</t>
  </si>
  <si>
    <t>Under some circumstances.</t>
  </si>
  <si>
    <t xml:space="preserve">Pursuant to Article 48.3 of the Land Code,  Foreigners and persons without nationality, foreign legal entities, international associations and organizations, as well as foreign states, can acquire land plots of the Republic of Azerbaijan only on the basis of lease. </t>
  </si>
  <si>
    <t>As a rule, foreign physical persons cannot own land in Belarus, unless it was inherited by them.</t>
  </si>
  <si>
    <t>Yes. Article 4 of the Land Code states that land owners can be citizens of the Republic of Moldova and foreign investors, in accordance with the legislation.
https://www.legis.md/cautare/getResults?doc_id=133656&amp;lang=ro#</t>
  </si>
  <si>
    <t>Are foreigners allowed to own agricultural land in your country?</t>
  </si>
  <si>
    <t>Yes, but partially, and under some circumstances.</t>
  </si>
  <si>
    <t>Pursuant to Article 14.2 of the Land Code, foreigners, persons without nationality and foreign legal entities can acquire land plots of agricultural purpose for production and processing of agricultural products only on the basis of the lease rights.</t>
  </si>
  <si>
    <t>As a rule, foreign physical persons cannot own land in Belarus, unless it was inherited by them. In the case of agricultural land, they can own through this mechanism only inherited pieces of land in population centers with a designation of 'for personal agricultural needs'</t>
  </si>
  <si>
    <t xml:space="preserve">Allowed only in case the plot of land  serves as a base for a purchased building. </t>
  </si>
  <si>
    <t>No. Article 4 of the Law no.1308/1197 regarding the normative price and method
sale and purchase of the land states that "Land, public property can be sold both to individuals and legal entities of the Republic of Moldova, as well as to foreign investors, with the exception of agricultural lands and forestry funds that are sold only to individuals and legal entities of the Republic of Moldova".
Investors are allowed to acquire limited proprietary rights on such land (like leases and usufruct), but not ownership.</t>
  </si>
  <si>
    <t>Ukraine's legislation prohibits foreigners from owning agricultural land in the country. If they get such land, it has to be alienated within a year (Art.81, Land Code of Ukraine, 
 https://zakon.rada.gov.ua/laws/show/2768-14#Text)</t>
  </si>
  <si>
    <t>2.1.1.3 Intellectual property rights (IPRs)</t>
  </si>
  <si>
    <t>Did your country adopt the Protocol on modification of the Trade Related Aspects on Intellectual Property Rights (WTO TRIPS)?</t>
  </si>
  <si>
    <t>Armenia adopted the protocol. But it may be a problem under Eurasian Economic Union rules</t>
  </si>
  <si>
    <t xml:space="preserve">NO. The Republic of Azerbaijan is not a member of WTO and has not accepted the Trade-Related Aspects of Intellectual Property Rights (WTO Trips) Agreement. Azerbaijan in status of observes at this moment. However, the norms of national legislation regulating legal relations pertaining to intellectual property have been harmonized with the main provisions contained in the WTO’s TRIPS Agreement.
Source: https://en.wikipedia.org/wiki/List_of_parties_to_international_treaties_protecting_rights_related_to_copyright
</t>
  </si>
  <si>
    <t>Belarus is not WTO member.
https://www.wto.org/english/tratop_e/trips_e/amendment_e.htm</t>
  </si>
  <si>
    <t>Agreement on Trade-related Aspects of Intellectual Property Rights
(TRIPs), in force for the Republic of Moldova as of 26.07.2001.</t>
  </si>
  <si>
    <t>TRIPS is mandatory for WTO members, and Ukraine joined the WTO in 2008. About Protocol: https://www.wto.org/english/docs_e/legal_e/31bis_trips_01_e.htm</t>
  </si>
  <si>
    <r>
      <rPr>
        <sz val="12"/>
        <color theme="1"/>
        <rFont val="Calibri (Body)"/>
      </rPr>
      <t xml:space="preserve">WEF 2019 Global Competitiveness Report “Intellectual Property Protection” </t>
    </r>
    <r>
      <rPr>
        <u/>
        <sz val="12"/>
        <color theme="1"/>
        <rFont val="Calibri (Body)"/>
      </rPr>
      <t>https://www3.weforum.org/docs/WEF_TheGlobalCompetitivenessReport2019.pdf</t>
    </r>
    <r>
      <rPr>
        <sz val="12"/>
        <color theme="1"/>
        <rFont val="Calibri (Body)"/>
      </rPr>
      <t xml:space="preserve"> </t>
    </r>
  </si>
  <si>
    <t>Does your country’s legislation protect IPRs aligned with international and EU norms?</t>
  </si>
  <si>
    <t>https://evnreport.com/raw-unfiltered/fostering-creativity-and-originality-in-armenia/</t>
  </si>
  <si>
    <t xml:space="preserve">The norms established by the national legislation to protect IPRs align with the international treaties of WIPO (World Intellectual Property Organization), to which the Republic of Azerbaijan is a party. In 2005, for example, Azerbaijan joined the "WIPO Copyright Treaty"(https://e-qanun.az/framework/10888) and the WIPO Performances and Phonograms Treaty (https://e-qanun.az/framework/10886).
Since Azerbaijan is not a member of the European Union, compliance of national legislation with EU norms is not a priority issue.
</t>
  </si>
  <si>
    <t>The commitments of the country on IP under the number of international agreements, to which Belarus had joined, have been implemented into the national legislation. More specifically, this list of mainframe international agreements includes: Berne Convention for the Protection of Literary and Artistic Works (1886); Universal Copyright Convention (1952); World Intellectual Property Organization Copyright Treaty (1996); Convention for the Protection of Producers of Phonograms Against Unauthorized Duplication of Their Phonograms (1971); International Convention for the Protection of Performers, Producers of Phonograms and Broadcasting Organizations (1961); WIPO Performances and Phonograms Treaty (1996); CIS-countries Agreement on Cooperation in the Sphere of Author Rules and Adjoining fields (1993). Moreover, a number of provisions on IP protections are envisaged by the Eurasian Union agreement (Part XXIII - http://www.eurasiancommission.org/ru/act/finpol/dobd/intelsobs/Documents/%d0%a0%d0%b0%d0%b7%d0%b4%d0%b5%d0%bb%2023%20%d0%98%d0%a1%20%d0%94%d0%be%d0%b3%d0%be%d0%b2%d0%be%d1%80%d0%b0%20%d0%be%20%d0%95%d0%90%d0%ad%d0%a1.pdf). So, protecting copyright, patents, industrial design, and other intellectual property rights may be treated as aligned with some international norms. However, as a rule, they're weaker than European norms. 
Furthermore, in early 2023 as a response to the sanctions environment, the law 'On limitations on exclusive rights on the object of intellectual property' was passed. It legalizes 'parallel imports' and usage of the objects of intellectual property without agreement/payment to the owner.</t>
  </si>
  <si>
    <t>In July 2022, the Parliament adopted a new Law on Copyright and Related Rights (no. 230/2022) in order to replace the previous one that had many deficiencies. The new Law transposes a series of EU Directives, Moldova’s law on copyright and related rights, adopted in July 2022, being broadly aligned with EU law on copyright. However, the provisions of the Law are not yet fully applicable, as not all the secondary legislation was developed.</t>
  </si>
  <si>
    <t xml:space="preserve">According to Pulse of the Agreement, the monitoring tool for the EU-Ukraine Association Agreement implementation, Ukraine completed 94% of the AA commitments related to IPR protection (see more https://pulse.kmu.gov.ua/ua/direction/intelektualna-vlasnist). </t>
  </si>
  <si>
    <t>Does the country have authorities responsible for IPRs oversight?</t>
  </si>
  <si>
    <t>In Armenia, the authorities responsible for IPRs oversight have been either unable or unwilling to enforce or carry out its responsibilities.</t>
  </si>
  <si>
    <t xml:space="preserve">IPRs are regulated by the Law On Enforcement of Intellectual Property Rights and Fight against Piracy. The Intellectual Property Agency is responsible for IPRs oversight. According to the CHARTER of Intellectual Property Agency, the goal of the Agency's activity is to ensure the effective functioning, sustainable development and transparency of intellectual property rights field in the Republic of Azerbaijan, to protect the rights of intellectual property rights holders, to enhance the knowledge and impact on information society in the indicated field and to take the lead principles and standards in the field of intellectual property rights	</t>
  </si>
  <si>
    <t>National Centre of Intellectual Property fulfils this role: https://www.ncip.by/en/o-centre/</t>
  </si>
  <si>
    <t>State Agency on Intellectual Property (AGEPI) is the central administrative authority subordinate to the Government, responsible for promoting and carrying out activities in the field of legal protection of intellectual property.</t>
  </si>
  <si>
    <t>Starting from November 8, 2022, due to the Resolution of the Cabinet of Ministers of Ukraine No. 943 “Some Issues of the National Intellectual Property Authority” dated October 28, 2022, the State Organization “Ukrainian National Office for Intellectual Property and Innovations” (UANIPIO) is the entity performing the functions of the National Intellectual Property Authority (https://ukrpatent.org/en/articles/UKRNOIVI-about)</t>
  </si>
  <si>
    <t>Does your country implement a mechanism of intellectual property protection at the border?</t>
  </si>
  <si>
    <t>This is reportedly under draft legislation and regulatory initiatives by the end of 2023</t>
  </si>
  <si>
    <t>The Customs Code of the Azerbaijan Republic has a section titled "Customs control over goods containing objects of intellectual property rights", which consists of norms regulating these relations, and Government control is being exercised in this field.</t>
  </si>
  <si>
    <t>Formally, the answer is yes. According to the national law and Eurasian Union Agreement, Belarusian State Customs Committee forms a special customs registry of the objects of intellectual property and fulfills the corresponding functions of IP protection at the border. The mechanism of realizing such functions is regulated by the national legislative act (Edict 490 on 22.12.2018). More details on the corresponding mechanism is here: https://www.customs.gov.by/zashchita-prav-na-obekty-intellektualnoy-sobstvennosti/index.php?sphrase_id=230291 So, the formal answer to the question might be 'yes'. 
However, since the law 'On limitations on exclusive rights on the object of intellectual property' was passed in early 2023, there're numerous 'legal' (in domestic understanding) deviations from the basic setup of intellectual property protection at the border. Moreover, one should take in mind that the general legislative basis for the (intellectual property protection) procedures  differs from those ones in the EU countries, as well as the practice of corresponding procedures</t>
  </si>
  <si>
    <t xml:space="preserve">Chapter IV of the new Custom Code that entered into force at 1st January 2023 sets in details the measures aiming to protect intellectual property objects. Custom Service provide for the enforcement of intellectual property rights at the border. 
</t>
  </si>
  <si>
    <t>In 2019, the Parliament passed the law on amendments to the Customs Code of Ukraine regarding the protection of intellectual property rights during the movement of goods across the customs border of Ukraine (https://zakon.rada.gov.ua/laws/show/202-IX#Text) that allowed strengthening the IPR protection at the border. The new legislation was aligned on the EU norms</t>
  </si>
  <si>
    <t>What is the status of your country in the US Special 301 Report (2022 edition)? (included; not included) (Source: https://ustr.gov/sites/default/files/IssueAreas/IP/2022%20Special%20301%20Report.pdf)</t>
  </si>
  <si>
    <t xml:space="preserve">INVERSE STANDARDISATION Yes = 0 / No = 1 / Watch list = 0.75/ Priority Watch List = 0.5 / Not applicable = -1 </t>
  </si>
  <si>
    <t xml:space="preserve">Armenia is not included </t>
  </si>
  <si>
    <t>Not included</t>
  </si>
  <si>
    <t>Included in the priority watch list https://ustr.gov/sites/default/files/2023-04/2023%20Special%20301%20Report.pdf</t>
  </si>
  <si>
    <t>Ukraine was placed on the Priority Watch List in 2021. Over the past year, Ukraine has engaged
meaningfully with the United States on longstanding areas of concern with Ukraine’s intellectual
property regime, including: (1) the administration of the system for collective management
organizations that are responsible for collecting and distributing copyright royalties to right
holders; (2) the use of unlicensed software by government agencies; and (3) the implementation
of effective means to combat widespread online copyright infringement. However, due to Russia’s
premeditated and unprovoked further invasion of Ukraine in February 2022, the Special 301
review of Ukraine has been suspended. https://ustr.gov/sites/default/files/2023-04/2023%20Special%20301%20Report.pdf</t>
  </si>
  <si>
    <t>2.1.1.4.1 WIPO report</t>
  </si>
  <si>
    <t>Source: https://www.wipo.int/publications/en/details.jsp?id=4594&amp;plang=EN</t>
  </si>
  <si>
    <t>WIPO Report: Number of patents granted to residents</t>
  </si>
  <si>
    <t>WIPO Report: Number of patents granted to non-residents, per capita, annual</t>
  </si>
  <si>
    <t>WIPO Report: Number of trademarks (class count) registered to residents, per capita, annual</t>
  </si>
  <si>
    <t>WIPO Report: Number of trademarks (class count) registered to non-residents, per capita, annual</t>
  </si>
  <si>
    <t>WIPO Report: Number of industrial design (design count) registered to residents, per capita, annual</t>
  </si>
  <si>
    <t>WIPO Report: Number of industrial design (design count) registered to non-residents, per capita, annual</t>
  </si>
  <si>
    <t>Does your country protect the EU geographic indications (Gis)?</t>
  </si>
  <si>
    <t>Yes, Armenia does protect the EU geographical indications (Gis)</t>
  </si>
  <si>
    <t>One geographic indication belonging to Italy is protected in our country. Article 2 of the Law on Trademarks and Geographic Indications, adopted in 1998, states that “If an international treaty to which the Azerbaijan Republic is a party lays down rules that differ from those sets in this Law, the provisions of such international treaty shall prevail.” According to Article 3 thereof, “Trademarks and geographic indications, which have not registered in the Azerbaijan Republic, but having force under the international treaties to which the Azerbaijan Republic is a party, shall have protection in according to present Law.”</t>
  </si>
  <si>
    <t>Not by default. According to the national legislative base, there's a procedure for registering Gis, which are then included into special register and expected to be protected (https://www.ncip.by/promyshlennaya-sobstvennost/obekty/okhrana-v-respublike-belarus/). The procedure must be initiated by the producers/expected owner of Gis.
Among registered (and correspondingly protected) Gis there're few from the EU (Italy, more precisely; https://www.ncip.by/promyshlennaya-sobstvennost/obekty/perechen-zaregistrirovannykh-naimenovaniy2966/).</t>
  </si>
  <si>
    <t>The Law No. 66/2008 on the protection of geographical indications, appellations of origin and traditional specialties guarantied establishes the legal framework related to the registration, legal protection and use of geographical indications, designations of origin and guaranteed traditional specialties.</t>
  </si>
  <si>
    <t xml:space="preserve">The law on the legal protection of geographical indications (https://zakon.rada.gov.ua/laws/show/752-14/ed20231231#Text) </t>
  </si>
  <si>
    <t>What is the total number of GIs registered in the country? Source: latest available WIPO report</t>
  </si>
  <si>
    <t>There are 3228 GIs registered in Armenia. But note that GIs are a very sensitive issue in
the EU-AM negotiations.
Particularly, the Armenian economy is very dependent on the production of alcoholic beverages which are mostly exported to Russian Federation. Taking into account the soviet inheritance, Armenian producers use as generic term GI Cognac for designating high quality Armenian brandy and GI Champagne for sparkling wine produced in Armenia.
Thus, EU offered to Armenia a phase-out of the use of the geographical indication (GI) “Cognac” for products originating in Armenia, in line with Article 237 CEPA.
For a transitional period of 24 years after the entry into force of this Agreement for "Cognac" and for a transitional period of three years after the
entry into force of this Agreement for "Champagne", the protection pursuant
to this Agreement of those geographical indications of the European Union
shall not preclude those names from being used on products originating in the Republic of Armenia and exported to third countries, where the laws and regulations of the third country concerned so permit, in order to designate and present certain comparable products originating in the Republic of Armenia,</t>
  </si>
  <si>
    <t>https://www.wipo.int/edocs/pubdocs/en/wipo-pub-943-2022-en-wipo-ip-facts-and-figures-2022.pdf</t>
  </si>
  <si>
    <t>According to WIP0 2022 - https://www.wipo.int/edocs/pubdocs/en/wipo-pub-943-2022-en-wipo-ip-facts-and-figures-2022.pdf there are 4,600; According to the statistics published by the State Agency on Intellectual Property there registered 3752 GIs, of which 3739 GIs from the EU.
https://agepi.gov.md/en/node/9712</t>
  </si>
  <si>
    <t xml:space="preserve">3124  (see https://www.wipo.int/edocs/statistics-country-profile/en/ua.pdf) </t>
  </si>
  <si>
    <t>2.1.2.1 Technical Barriers to Trade (TBT)</t>
  </si>
  <si>
    <t>Does your country participate in WTO TBT?</t>
  </si>
  <si>
    <t>Yes, Armenia participates in the agreement on Technical Barriers to Trade (TBT), stemming from its WTO membership (granted in February 2003).</t>
  </si>
  <si>
    <t xml:space="preserve">The Constitution of the Republic of Azerbaijan provides that all persons have a right for healthy life and environment. In order to develop the above provision and establish the legal basis for standardization and conformity assessment, the Parliament of Azerbaijan approved several laws and ratified international agreements.
The following laws are the primary normative acts regulating TBT issues:
Law No 60-IQ "On standardization”, adopted on 16.04.1996 
Law No 965-IVQ "On accreditation in the field of conformity assessment”, adopted on 30.05.2014
Law No 1113  "On protection of consumers’ rights”, adopted on 19.09.1995
Resolution of the Cabinet of Ministers of the Republic of Azerbaijan No 343 "On Regulation on National certification system”, adopted on 01.07.1993 
Source: https://wto.az/en/areas/technical-barriers-to-trade </t>
  </si>
  <si>
    <t>No, Belarus is still in the process of accession the WTO and correspondingly the TBT agreement: https://www.wto.org/english/thewto_e/acc_e/a1_belarus_e.htm. However, national legislation tends to have adopted TBT regulations.</t>
  </si>
  <si>
    <t>Yes, it is mandatory for the WTO members</t>
  </si>
  <si>
    <t>Is your country affiliated with CEN?  Source: https://standards.cen.eu/dyn/www/f?p=CENWEB:9:::NO:::</t>
  </si>
  <si>
    <t>https://standards.cencenelec.eu/dyn/www/f?p=CEN:5</t>
  </si>
  <si>
    <t xml:space="preserve">Source: https://standards.cencenelec.eu/dyn/www/f?p=CEN:9 </t>
  </si>
  <si>
    <t>Starting with 1st January 2023, Moldova became affiliated to CEN
https://www.cencenelec.eu/media/cen-and-cenelec-pr-new-affiliates.pdf</t>
  </si>
  <si>
    <t>Since 1 January 2023, Ukraine came the affiliate CEN member</t>
  </si>
  <si>
    <t>Is your country affiliated with CENELEC?  Source: https://www.cenelec.eu/dyn/www/f?p=web:9</t>
  </si>
  <si>
    <t>Starting with 1st January 2023., Moldova became affiliated to CEN https://www.cencenelec.eu/media/cen-and-cenelec-pr-new-affiliates.pdf</t>
  </si>
  <si>
    <t>Since January 1, 2023</t>
  </si>
  <si>
    <t>Is your country represented in the ETSI?  Source: http://www.etsi.org/membership/current-members</t>
  </si>
  <si>
    <t xml:space="preserve">No, Armenia is not represented in the European Telecommunications Standards Institute (ETSI)  </t>
  </si>
  <si>
    <t xml:space="preserve">ETSI counts more than 900 member organizations worldwide, drawn from over 60 countries and five continents. But Azerbaijan is not a member of this organization
</t>
  </si>
  <si>
    <t xml:space="preserve">No any Georgian organization is registered in ETSI  </t>
  </si>
  <si>
    <t>Moldova's Institute of Standardization is an observer at ETSI.</t>
  </si>
  <si>
    <t>Is the country's  National Accreditation Body an associate member of the European Accreditation (EA)?</t>
  </si>
  <si>
    <t>Yes, in Armenia carried out by the National Centre for Professional Education Quality Assurance Foundation, authorized by the state</t>
  </si>
  <si>
    <t xml:space="preserve">Azerbaijan Accreditation Centre (AzAK) is associate member of the European Accreditation since 2017.
Source: https://european-accreditation.org/ea-members/directory-of-ea-members-and-mla-signatories/ 
</t>
  </si>
  <si>
    <t>Belarusian State Centre for Accreditation is the signatory</t>
  </si>
  <si>
    <t>National Accreditation Center of the Republic of Moldova</t>
  </si>
  <si>
    <t>https://european-accreditation.org/ea-members/directory-of-ea-members-and-mla-signatories/</t>
  </si>
  <si>
    <t>Is the application of standards (elaborated for the purpose of standardisation of industrial goods) on products voluntary in your country?</t>
  </si>
  <si>
    <t>In the Law 20/2016 on regarding national standardization, Article 4. Principles of national standardization, states the voluntary character of standards application.  The application of a Moldovan standard can become mandatory,  only through a normative act in which direct reference is made to this standard, in the event that considerations of public order, protection of life, health and safety of people, the environment and the interests of consumers make such a measure necessary.</t>
  </si>
  <si>
    <t>Art.4, Law on Standisation, no.1315-VII, 2014 with amendments (https://zakon.rada.gov.ua/laws/show/1315-18#Text)</t>
  </si>
  <si>
    <t>Is your national legislation on general product safety harmonised with the EU legislation?</t>
  </si>
  <si>
    <t>In order to harmonise the country’s national standardization system with international requirements, a new version of the Law Of The Azerbaijan Republic On Standardisation and the Law Of The Azerbaijan Republic On Technical Regulation were adopted. Beyond that, in accordance with the Presidential Decree of February 10, 2017 No.1234 "Additional measures on improvement of management in the spheres of standardization, metrology, accreditation and protection of patent law objects" and relevant provisions of the Action Plan of the "State program for 2023-2025 to bring the national standardization system in line with international requirements", the government has already begun taking action to harmonise our national legislation on general product safety with the EU legislation.</t>
  </si>
  <si>
    <t>Formally there's no direct harmonization. 
However, the national legislation is based somehow on international norms and/or EEU norms (which are partially, in turn, based on those from the EU)</t>
  </si>
  <si>
    <t>Moldova’s legal framework on product safety is partly aligned with the EU acquis. General Product Safety Directive (2001/95/EC) is partially transposed in Law No.
422/2006 on general product safety and in Law No. 231/2010 on internal commerce.</t>
  </si>
  <si>
    <t>Is your national legislation on liability for defective products harmonised with the EU legislation?</t>
  </si>
  <si>
    <t xml:space="preserve">According to the "State program for 2023-2025 to bring the national standardization system in line with international requirements", adopted on 23 January 2023, in order to adapt the national standardization system to international practice, in the past period,  cooperation relations have been established with the International Organization for Standardization (ISO), International Electrotechnical Commission (IEC), Codex Alimentarius, European Committee for Standardization (CEN), European Electrotechnical Commission (CENELEC), Commonwealth of Independent States (CIS) Interstate Council for Standardization, Metrology and Certification (МГС), Interregional Standardization Bureau (MAC), Economic Cooperation Organization (ECO), American Society for Testing and Materials (ASTM International), as well as other international and regional organizations, and about 20 intergovernmental agreements and interagency memorandums of understanding have been signed in the fields of standardization, accreditation, conformity assessment, metrology.
State Programm consists of four main targets. One of them is the adoption of national technical regulations based on EU directives and  standards based on international standards   
</t>
  </si>
  <si>
    <t xml:space="preserve">Liability for defective products (Directive 85/374/EEC) is fully transposed into the national legislation.
</t>
  </si>
  <si>
    <t xml:space="preserve">Report of EU pre-assessment expert mission regarding Ukraine's readiness to ACAA </t>
  </si>
  <si>
    <t>Is your national legislation on market surveillance harmonised with the EU legislation?</t>
  </si>
  <si>
    <t>Pursuant to Article 15.1 of the Law Of The Azerbaijan Republic On Technical Regulation, surveillance over the products in the consumer markets not meeting the requirements of technical regulations (rules) is implemented by the Ministry of Economy. Also pursuant to Article 15.2 of this law, the Ministry of Economy has prepared and submitted for consideration the draft rules for surveillance over the products in the consumer markets not meeting the requirements of technical rules.</t>
  </si>
  <si>
    <t>Moldova’s Law on consumer protection is partly aligned with the EU acquis. It provides the general requirements for protecting consumers, protects the rights and interests of consumers in the event of unfair commercial practices, and regulates aspects of the sale of products and associated guarantees. However, the law is not aligned with the EU acquis on consumer protection cooperation, which lists minimum investigative and enforcement powers of the competent authorities and on   on out-of-court dispute resolution.</t>
  </si>
  <si>
    <t xml:space="preserve">Yes, but not to the most recent Regulation (EU) 2019/1020. The alignment is expected in 2023. Analytical Report mentions partially alignment: “The legal basis and administrative structure for technical regulations, standards, conformity assessment, accreditation, metrology and market surveillance are in place, and partly aligned with the EU acquis”.
</t>
  </si>
  <si>
    <t>How many technical regulations adopted in your country are based on EU technical regulations?</t>
  </si>
  <si>
    <t>Ministry of Economy report between 75-80 percent as of February 2023</t>
  </si>
  <si>
    <t>In order to harmonise the national standardization system with international requirements, in 2019 Azerbaijan adopted a new version of the Law On Standardizsation and the Law On Technical Regulation. Besides, in accordance with the Presidential Decree of February 10, 2017 No.1234 "Additional measures on improvement of management in the spheres of standardization, metrology, accreditation and protection of patent law objects" and relevant provisions of the Action Plan of the "State program for 2023-2025 to bring the national standardization system in line with international requirements",  in 2023-2025, it is planned to determine the directives in force in the European Union according to the list of products subject to technical regulation and to adopt technical regulations based on those EU directives.</t>
  </si>
  <si>
    <t>5% is the assessment. Formally, Belarusian technical regulations tend to be сoordinated/stem from the Eurasian union ones. However, some Eurasian Union regulations are based on the EU ones</t>
  </si>
  <si>
    <t>https://dcfta.gov.ge/assets/uploads/implimentation/ENG%202023_DCFTA%20Q1.pdf?_t=1683190648</t>
  </si>
  <si>
    <t xml:space="preserve">On ‘old approach product legislation’, Moldova  is partly aligned on 2/3 wheeled vehicles, pre-packaging, and drug precursors. It is partly aligned on chemicals, including Registration, Evaluation, Authorisation and Restriction of Chemicals (REACH), chemicals labelling, and good laboratory practice. Moldova is not aligned with the EU acquis on motor vehicles, tractors, non-road mobile machinery, fertilisers, detergents, and aerosol dispensers. </t>
  </si>
  <si>
    <t>90 out of 100 (see https://data.gov.ua/dataset/075579cc-d48a-4b8e-963f-3e87f5895566/resource/db40b1c5-ae2a-487f-8592-cb1b102d4fbb/download/reiestr-tr_15-07-2021.xlsx and rada.gov.ua for the recent changes)</t>
  </si>
  <si>
    <t>How many technical regulations adopted in your country are based on currently applied EU technical regulations?</t>
  </si>
  <si>
    <t>On the ‘new and global approach’, Moldova has adopted legislation designed to be fully aligned with the EU acquis on lifts, machinery, electromagnetic compatibility, electrical equipment intended for use within certain voltage limits, radio equipment, toys, civil explosives, protective systems intended for use in potentially explosive atmospheres, simple pressure vessels, pyrotechnic articles, energy labelling, measuring equipment, non-automatic weighing devices, medical devices, and pressure equipment. 
It is partly aligned with the EU acquis on construction products, recreational craft, eco-design, measuring instruments, non-automatic weighing instruments, and medical devices. 
It is not yet aligned with the EU acquis on outdoor equipment noise emissions. Laws for personal protection equipment and gas appliances, designed to ensure alignment with the EU acquis, have been adopted but are not yet applied.</t>
  </si>
  <si>
    <t>60 (see https://data.gov.ua/dataset/075579cc-d48a-4b8e-963f-3e87f5895566/resource/db40b1c5-ae2a-487f-8592-cb1b102d4fbb/download/reiestr-tr_15-07-2021.xlsx and rada.gov.ua for the recent changes)</t>
  </si>
  <si>
    <t>What is the share of national standards harmonised with the European or international standards? (% of total number of national standards)</t>
  </si>
  <si>
    <t>Armenian Ministry of Economy reports over 80 percent as of February 2023</t>
  </si>
  <si>
    <t>N/A – There is no information about it. However, according to the Presidential Decree of February 10, 2017 No.1234 "Additional measures on improvement of management in the spheres of standardization, metrology, accreditation and protection of patent law objects" and relevant provisions of the Action Plan of the "State program for 2023-2025 to bring the national standardization system in line with international requirements", it is planned to ensure that during 2023-2025 the standards, available in the State Fund for Standardization and used as reference standards, comply with international standards.</t>
  </si>
  <si>
    <t>65% is the assessment. The main reason for this figure is the harmonization of the national standards with the ones in the Eurasian union</t>
  </si>
  <si>
    <t>70%</t>
  </si>
  <si>
    <t>Currently, more than 32,000 European standards are adopted as Moldovan standards, which represents 100% of all standards published by CEN, CENELEC.</t>
  </si>
  <si>
    <t>Close to 100% of all standards. In 2022, the SE “UkrNDNC” adopted 20 604 European CEN/CENELEC normative documents as national ones, 136 of which were adopted by the translation method, 20 462 – by the confirmation method. As of early 2023,  the total number of national standards harmonised with European standards is 29 957 normative documents</t>
  </si>
  <si>
    <t>How many European Accreditation Multimateral Agreements (MLAs) and Bilateral Agreements (BLAs)has the country signed with the EA? Source:https://european-accreditation.org/about-ea/who-are-we/</t>
  </si>
  <si>
    <t>Not available</t>
  </si>
  <si>
    <t xml:space="preserve">No none of this Agreement was signed in Azerbaijan </t>
  </si>
  <si>
    <t>8, https://european-accreditation.org/ea-members/directory-of-ea-members-and-mla-signatories/#BELARUS</t>
  </si>
  <si>
    <t xml:space="preserve">6 (Six) MLAs signed. Term BLA has been removed from EA terminology 2022. All agreements now are presented as MLA see at https://european-accreditation.org/wp-content/uploads/2018/10/ea-2-02.pdf    
</t>
  </si>
  <si>
    <t>European Co-operation for Accreditation Multilateral Agreement (BLA) recognizes Moldova for 6 types of accreditation activities  : Calibration; Testing; Medical Examination; Product certification; Management Systems Certification; Inspection</t>
  </si>
  <si>
    <t>Does your country have, or is preparing to get, the Agreements on Conformity Assessment and Acceptance of  Industrial Products (ACAAs) or any other mutual recognition agreement with the EU?</t>
  </si>
  <si>
    <t>Due to Armenian membership in the Eurasian Economic Union</t>
  </si>
  <si>
    <t xml:space="preserve">Azerbaijan has not signed the Agreements on Conformity Assessment and Acceptance of Industrial Products (ACAAs) or any other mutual recognition agreement with the EU. Did not find any information confirming that government has the plan to get it.
</t>
  </si>
  <si>
    <t xml:space="preserve">Agreement on Mutual Recognition and Protection of Geographical Indications </t>
  </si>
  <si>
    <t>The negotiation of the ACAA was initiated. The analysis and evaluation of the  sectoral priorities for the ACAA revealed that  products with export potential is made up of products from 2 fields:
- electrical equipment intended for use within certain voltage limits;
- electromagnetic compatibility.
The negotiation proposals were forwarded to the European Commission in December 2022. Consequently, in January 2023 the European Commission, approved the sectors selected by the Republic of Moldova and communicated the willingness to the start of consultations at the level of technical experts.</t>
  </si>
  <si>
    <t>Ukraine has been active in preparation for the ACAA. The pre-assession expert mission was launched in 2020, but its work was hindered by the Covid-19 pandemic and then the war. Still, the assessment has been gradually progressed</t>
  </si>
  <si>
    <t>2.1.2.2 Sanitary and phytosanitary measures</t>
  </si>
  <si>
    <t>Does your country participate in the WTO Agreement on the Application of Sanitary and Phytosanitary Measures (SPS Agreement) ?</t>
  </si>
  <si>
    <t xml:space="preserve">Yes, under the terms of the Comprehensive and Enhanced Partnership Agreement (CEPA) with the European Union in 2017. </t>
  </si>
  <si>
    <t xml:space="preserve">https://wto.az/en/areas/technical-barriers-to-trade# The following laws are the primary normative acts regulating TBT issues:
Law No 60-IQ "On standardization”, adopted on 16.04.1996 
Law No 965-IVQ "On accreditation in the field of conformity assessment”, adopted on 30.05.2014
Law No 1113  "On protection of consumers’ rights”, adopted on 19.09.1995
Resolution of the Cabinet of Ministers of the Republic of Azerbaijan No 343 "On Regulation on National certification system”, adopted on 01.07.1993 
Source: https://wto.az/en/areas/technical-barriers-to-trade </t>
  </si>
  <si>
    <t>No directly, as not being the WTO member. However, Belarus is the signatory of Codex Alimentarius, which is the embedded into the SPS Agreement</t>
  </si>
  <si>
    <t>SPS Agreement is mandatory for WTO members, and Ukraine joined the WTO in 2008</t>
  </si>
  <si>
    <t>Are national producers (meaning establishments) legally obliged to implement the HACCP (Hazard Analysis and Critical Control Points) system?</t>
  </si>
  <si>
    <t>Yes, under the terms of the Armenia-EU Comprehensive and Enhanced Partnership Agreement (CEPA)</t>
  </si>
  <si>
    <t xml:space="preserve">Hazard Analysis and Critical Control Points (HACCP) is a way of identifying specific hazards and measures for their control to ensure the safety of food and feed. According to Article 16.2 of the Law of the Republic of Azerbaijan “On Food Safety", processing entities engaged in food and feed production must apply HACCP-based procedures and internal food safety control system at their food facilities.
To remind, the state policy and regulation in the field of food security is carried out by the Food Security Agency of the Republic of Azerbaijan.
</t>
  </si>
  <si>
    <t>Yes, but the legal basis for this is the technical regulation of the Eurasian Union</t>
  </si>
  <si>
    <t>According to the Law 296/2017 regarding the general hygiene requirements for food products, food operators had to implement and maintain permanent procedures based on HACCP principles.
According to the Law on food safety 306/2018, one of the measures to ensure the safety of food products and materials that come into contact with food products is ensured by control of the harmlessness of food products and materials that come into contact with food products, carried out by food operators throughout the food chain, including by applying the principles of risk analysis at critical control points (HACCP – Hazard Analysis and Critical Control Points) .</t>
  </si>
  <si>
    <t>The HACCP became mandatory for all relevant entities in 2019. Law on the state control over observance of the legislation on foodstuff, forages, by-products of an animal origin, veterinary medicine and animal welfare, no. 2042-VII, 2017 with amendments (https://zakon.rada.gov.ua/laws/show/2042-19#Text)</t>
  </si>
  <si>
    <t>Does national legislation allow direct application of international standards i.e., Codex Alimentarius as a basis of assessment of compliance with national requirements?</t>
  </si>
  <si>
    <t>Yes, based on the Armenia-EU Comprehensive and Enhanced Partnership Agreement (CEPA)</t>
  </si>
  <si>
    <t xml:space="preserve">Legislation has conditional permission for direct application of international standards. That is, Article 18.1 of the Law On Standardization, adopted on 17 May 2019, states that international, regional, interstate and foreign standards may be adopted as a state standard by decision of the National Standardization Agency and applied directly in the territory of the Republic of Azerbaijan.
Source: https://e-qanun.az/framework/42881 
</t>
  </si>
  <si>
    <t>Effective law assumes the application of international standards, but only in case they are not contradicting national ones and/or Eurasian Union ones.</t>
  </si>
  <si>
    <t>According to the domestic legal environment: Moldovan standards are:
a) Moldovan standards developed at the level of the Republic of Moldova and approved by the national standardization body;
b) European, international, interstate and other countries' standards, adopted as Moldovan standards by the national standardization body.
Thus, standards and other European, international, interstate and other countries' standardization documents are implemented in the Republic of Moldova by adopting them as Moldovan standards according to the national standardization rules and the rules established by the respective standardization organizations.</t>
  </si>
  <si>
    <t>Does your country implement strategies of food safety aimed to harmonise its legislation with the EU?</t>
  </si>
  <si>
    <t xml:space="preserve">Yes, based on the Armenia-EU Comprehensive and Enhanced Partnership Agreement (CEPA) </t>
  </si>
  <si>
    <t xml:space="preserve">In 2019, Azerbaijan adopted the "State Program for ensuring food safety in the Republic of Azerbaijan for 2019-2025“. The state program envisages achieving full provision of the population with healthy and safe food by 2025 and thereby notably reducing the incidence of foodborne diseases, as well as increasing the yield and competitiveness of agricultural and food products and increasing the volume of exports to the markets of developed countries. One of the goals of the program is to harmonise norms and standards on food safety with international requirements. (Source: https://e-qanun.az/framework/42111)
In response to our inquiry, the Food Safety Agency told that 15 normative legal acts were adopted to harmonise technical normative legal acts on food safety with international requirements, adding that the Law of the Republic of Azerbaijan "On Food Safety" was adopted in accordance with international requirements. On Food Safety" was adopted in accordance with international requirements (Regulation (EC) No 178/2002 of the European Parliament and of the Council of 28 January 2002).
</t>
  </si>
  <si>
    <t>No. Effective legislation (Law 'On quality and safety of animal products and food..') aims at unification within Eurasian Union and considers the standards of the latter as the benchmark. In turn, Eurasian union standards differ from those in the EU</t>
  </si>
  <si>
    <t xml:space="preserve">Moldova had the National Food Strategy for years 2018-2022, and of strategy's objectives was to ensure a  continuous harmonization of national normative acts  to the EU ones.
</t>
  </si>
  <si>
    <t xml:space="preserve">The Strategy (https://zakon.rada.gov.ua/laws/show/228-2016-%D1%80#Text) was added as an Annex to Association Agreement </t>
  </si>
  <si>
    <t>For how many animal product categories has the EU recognised the country's plans for monitoring residuals?</t>
  </si>
  <si>
    <t>Armenian companies have been granted a transitional period to comply with EAEU technical regulations.  This period began in 2016 and lasted through 2022 for some products.  The Armenian government has recommended that traders adopt EAEU technical regulations as soon as possible.   All goods produced in, imported into, and circulating within the EAEU must meet EAEU-wide mandatory requirements. https://eur-lex.europa.eu/legal-content/EN/TXT/HTML/?uri=CELEX:32020D1141</t>
  </si>
  <si>
    <t xml:space="preserve">https://eur-lex.europa.eu/legal-content/EN/TXT/HTML/?uri=CELEX:32020D1141
</t>
  </si>
  <si>
    <t>https://eur-lex.europa.eu/legal-content/EN/TXT/HTML/?uri=CELEX:32020D1141</t>
  </si>
  <si>
    <t xml:space="preserve">The Directorate-General for Health and Food Safety of the European Commission
has approved 5 Residue monitoring programs for animal origin products submitted
by the Republic of Moldova: milk, honey, egg, poultry meat, fish. </t>
  </si>
  <si>
    <t>9 out of 13 (see https://eur-lex.europa.eu/legal-content/EN/TXT/PDF/?uri=CELEX:32022R2293)</t>
  </si>
  <si>
    <t>For how many categories of animal products, designated for human consumption, does the country have permission to export to the EU?</t>
  </si>
  <si>
    <t xml:space="preserve"> Fishery products (1) see https://webgate.ec.europa.eu/tracesnt/directory/publication/establishment/index#!/search?classificationSectionChapter=food&amp;countryCode=AM&amp;sort=country.translation</t>
  </si>
  <si>
    <t>https://webgate.ec.europa.eu/tracesnt/directory/publication/establishment/index#!/search?classificationSectionChapter=food&amp;countryCode=AZ&amp;sort=country.translation</t>
  </si>
  <si>
    <t>https://webgate.ec.europa.eu/tracesnt/directory/publication/establishment/index#!/search?classificationSectionChapter=food&amp;countryCode=BY&amp;sort=country.translation</t>
  </si>
  <si>
    <t>https://webgate.ec.europa.eu/tracesnt/directory/publication/establishment/index#!/search?classificationSectionChapter=food&amp;countryCode=GE&amp;sort=country.translation</t>
  </si>
  <si>
    <t>Moldova has permission to export bee honey, egg powder, caviar, and since 2021  dairy products undergoing a special heat treatment, certain fishery products, snails, collagen derived from poultry. 
Also on March 9, 2023, the amendments to Commission Implementing Regulations (EU) 2021/404 and (EU) 2021/405 of March 24, 2021 were published, allowing Republic of Moldova the right to export in the European Union processed poultry meat and eggs of category A (for consumption).</t>
  </si>
  <si>
    <t>10 out of 17 (see https://webgate.ec.europa.eu/tracesnt/directory/publication/establishment/index#!/search?classificationSectionChapter=food&amp;countryCode=UA&amp;sort=country.translation)</t>
  </si>
  <si>
    <t>Does your country implement systems of identification and traceability for animals?</t>
  </si>
  <si>
    <t xml:space="preserve">An animal identification and tracking system is being implemented starting in March 2022.
On April 13, 2023, the Cabinet approved a product monitoring procedure for food safety. This rule regulates the procedure for monitoring the movement of food and feed products, animals from which food products are derived or substances intended to be added to food and feed products, including the identification of entities supplying food products or entities supplying food products with these products. The decision will take effect in May 2024. (Source: https://e-qanun.az/framework/53945
</t>
  </si>
  <si>
    <t>Yes. There's a special law, which is the basement for such procedures (https://pravo.by/document/?guid=12551&amp;p0=h11500287&amp;p1=1). Furthermore, there's a special authority dealing with the issue: https://aits.by/</t>
  </si>
  <si>
    <t>In the Republic of Moldova, the animal identification and traceability system
started in October 2007.
All animals of the cattle, sheep, goats, pigs, equine, donkey, and offspring species
obtained by crossing them, all holdings (households) in which these animals are
maintained or handled, whether farm, sheepfold, fair, slaughterhouse, are
identified and is registered in the automated information system "State Register of
Animals".</t>
  </si>
  <si>
    <t>https://www.agro-id.gov.ua/</t>
  </si>
  <si>
    <t>For how many plant products does your country have the recognition of equivalence of certification systems with the EU?</t>
  </si>
  <si>
    <t>Armenian companies have been granted a transitional period to comply with EAEU technical regulations.  This period began in 2016 and lasted through 2022 for some products.  The Armenian government has recommended that traders adopt EAEU technical regulations as soon as possible.   All goods produced in, imported into, and circulating within the EAEU must meet EAEU-wide mandatory requirements.</t>
  </si>
  <si>
    <t>Hasn`t any recognition</t>
  </si>
  <si>
    <t>0, Eurasian Union's certification system is considered as the benchmark</t>
  </si>
  <si>
    <t>all except 23 type of products listed in the Commission Implementing Regulation (EU) 2019/2072  https://eur-lex.europa.eu/legal-content/EN/TXT/HTML/?uri=CELEX:32019R2072</t>
  </si>
  <si>
    <t>The EU has recognised the equivalence of field inspections carried out in Moldova
on seed-producing crops and on the equivalence of seed produced in Moldova for cereal seeds, vegetable seeds and seed of oil and fibre plants.</t>
  </si>
  <si>
    <t>One category (cereals seeds)</t>
  </si>
  <si>
    <t>Does your country implement any system of alert connected with those that exist in EU that deal with food safety or animal feed?</t>
  </si>
  <si>
    <t xml:space="preserve">Infosan Emergency Contact Point has been designated by the International Food Safety Organizations Network (INFOSAN), and the system is being implemented nationwide.
Source: https://www.fao.org/fao-who-codexalimentarius/about-codex/members/detail/ru/c/23904/
At the same time, Azerbaijan joined the World Organization for Animal Health (WOAH, founded as OIE) in 1995 and uses the OIE warning system.
</t>
  </si>
  <si>
    <t>Eurasian Union's standards are used as the benchmark</t>
  </si>
  <si>
    <t xml:space="preserve">RASFF, EIDSS and NAITS </t>
  </si>
  <si>
    <t>However, the legal framework for regulation of a national alert system is in place, and now the focus is on elaborating the technical concept and ensuring functionality of such a system.
The Republic of Moldova, through the National Agency for Food Safety is the national contact point of communication with the European Union’s Rapid Alert System for Food and Feed team.</t>
  </si>
  <si>
    <t>Ukraine uses notifications through RASFF (https://dpss.gov.ua/news/na-naradi-navchanni-rozglyanuli-poslidovnist-dij-u-vipadku-otrimannya-informacijnogo-povidomlennya-sistemi-shvidkogo-opovishchennya-pro-harchovi-produkti-i-kormi). Ukraine plans to introduce the system, but did not do that so far (https://pulse.kmu.gov.ua/ua/streams/sanitary-and-phytosanitary-measures/2020-substream1-182)</t>
  </si>
  <si>
    <t>2.1.2.3 Customs and trade facilitation</t>
  </si>
  <si>
    <t>Does your country apply the WTO Trade Facilitation Agreement (TFA)?</t>
  </si>
  <si>
    <t xml:space="preserve">Azerbaijan is not a member WTO. Source: https://www.wto.org/english/tratop_e/tradfa_e/tradfa_agreeacc_e.htm </t>
  </si>
  <si>
    <t>No, Belarus is still in the process of accession to the WTO and correspondingly to the TFA: https://www.wto.org/english/thewto_e/acc_e/a1_belarus_e.htm.</t>
  </si>
  <si>
    <t>https://www.wto.org/english/tratop_e/tradfa_e/tradfa_agreeacc_e.htm</t>
  </si>
  <si>
    <t>As the WTO member, Ukraine applies the TFA</t>
  </si>
  <si>
    <t>Is the Revised Kyoto Convention on the simplification and harmonisation of customs procedures ratified by your country?</t>
  </si>
  <si>
    <t>https://www.wcoomd.org/en/Topics/Facilitation/Instrument%20and%20Tools/Conventions/pf_revised_kyoto_conv/Instruments</t>
  </si>
  <si>
    <t xml:space="preserve">Azerbaijan has acceded to the International Convention on the simplification and harmonization of Customs procedures, done at Kyoto on 18 May 1973 and amended on 26 June 1999.
Source: https://www.wcoomd.org/-/media/wco/public/global/pdf/about-us/legal-instruments/conventions-and-agreements/contracting-parties-and-instruments/azerbaijan/pg0119b1.pdf?la=en 
</t>
  </si>
  <si>
    <t>Belarus joined the convention in 2011. https://www.wcoomd.org/en/Topics/Facilitation/Instrument%20and%20Tools/Conventions/pf_revised_kyoto_conv/Instruments</t>
  </si>
  <si>
    <t>Ukraine became a contracting party of the Convention in 2011 (https://www.wcoomd.org/
en/Topics/Facilitation/Instrument%20
and%20Tools/Conventions/
pf_revised_kyoto_conv/Instruments)</t>
  </si>
  <si>
    <t>Does your country apply facilitated procedures for customs clearance (red/green/yellow/blue lanes)?</t>
  </si>
  <si>
    <t xml:space="preserve">Rules on "using "Green lane" and other systems for the transfer of goods and vehicles in customs procedures"  was adopted in 2016
Source:  https://e-qanun.az/framework/32855  
</t>
  </si>
  <si>
    <t>The custom clearance lanes are attributed based on on risk analysis performed by the informational system ASYCUDA.</t>
  </si>
  <si>
    <t xml:space="preserve">Ukraine applies red and green lanes to differentiate customs clearance procedures </t>
  </si>
  <si>
    <t>Does your country apply the instrument of Authorized Economic Operator (AEO)?</t>
  </si>
  <si>
    <t>Yes, as of 2022</t>
  </si>
  <si>
    <t xml:space="preserve">YES. The rules of assignment, temporary suspension and cancellation of the status of Authorized Economic Operator, as well as the requirements regulating the activities of Authorized Economic Operator, are defined pursuant to Section 5 of the Customs Code of the Republic of Azerbaijan and the Rules of assignment, temporary suspension and cancellation of the status of Authorized Economic Operator approved by Resolution No. 230 of the Cabinet of Ministers of the Republic of Azerbaijan dated August 27, 2013.
Source: https://cis-legislation.com/document.fwx?rgn=69584  
</t>
  </si>
  <si>
    <t>Yes, but not on the national, but supranational level (EEU Customs Code foresees this institute)</t>
  </si>
  <si>
    <t>The Moldova Authorized Economic Operator (AEO) program started in January
2014. Any economic operator registered in the customs territory who meets the criteria stated in the Custom Code can submit an application to obtain the status of authorized economic operator.</t>
  </si>
  <si>
    <t>New legislation on authorised economic operators (AEO) was adopted in 2019. The first AEO status was granted in 2021. There are 14 more applications under consideration</t>
  </si>
  <si>
    <t>Has the country adopted (embedded in law) the European convention on common transit?</t>
  </si>
  <si>
    <t xml:space="preserve">Draft legislation - temporarily suspended </t>
  </si>
  <si>
    <t xml:space="preserve">The information is that a project was implemented with partner Customs and Monopolies Agency of Italy on Supporting the State Customs Committee of the Republic of Azerbaijan in the accession to the Convention on a Common Transit Procedure, Convention on Sximplification of Formalities in Trade in Goods and implementation of the New Computerised Transit System (NCTS) during the June 2020 to September 2021 
Project objectives were to develop a legal framework in line with the Convention on common transit, the SAD Convention (trade simplifications) and related Union legislation, including the implementation of the system for the management of the appropriate transit guarantees. Support and training to the Azerbaijani customs authorities regarding technical, IT and human resource management requirements for the implementation of the New Computerized Transit System (N.C.T.S.)
Source: https://www.adm.gov.it/portale/en/azerbaijan 
</t>
  </si>
  <si>
    <t>https://taxation-customs.ec.europa.eu/customs-4/customs-procedures-import-and-export-0/what-customs-transit/union-and-common-transit_en</t>
  </si>
  <si>
    <t>The work goes on and Georgia committed with the EU to join before 2025</t>
  </si>
  <si>
    <t>Nevertheless, the EU has agreed to offer support  for Moldova’s accession to the Common Transit Procedure Convention.</t>
  </si>
  <si>
    <t>Ukraine joined the EU common transit system in October 2022. The embodiment of the European convention on common transit was the prerequisite</t>
  </si>
  <si>
    <t>Has the country adopted (embedded in law) the European convention on simplification of formalities in trade in goods?</t>
  </si>
  <si>
    <t>Azerbaijan has not adopted the European Convention on Simplification of Formalities in Trade in Goods (Simplification Convention). The Simplification Convention is a multilateral treaty that aims to simplify and harmonize customs procedures and documentation requirements for the international trade of goods.</t>
  </si>
  <si>
    <t>https://eur-lex.europa.eu/EN/legal-content/summary/convention-on-the-simplification-of-formalities-in-trade-in-goods.html#:~:text=Convention%20between%20the%20European%20Economic%20Community%2C%20the%20Republic%20of%20Austria,2%E2%80%9377).</t>
  </si>
  <si>
    <t>https://www.wto.org/english/tratop_e/tpr_e/g420_e.pdf</t>
  </si>
  <si>
    <t>Ukraine joined the EU common transit system in October 2022. The embodiment of the European convention on simplification of formalities in trade in goods was the prerequisite</t>
  </si>
  <si>
    <t>Does your country implement an electronic customs system?</t>
  </si>
  <si>
    <t xml:space="preserve">Rules on implementation of the electronic data system of the customs  authorities was adopted by Cabinet of Ministers in Augist 3, 2012. Source: https://e-qanun.az/framework/24082 
The Customs Committee of the Republic of Azerbaijan implements e-services such as E-Commerce declaration, E-queue, e – Customs Payments Payer's Identification Number etc for people.  - https://customs.gov.az/en/e-xidmetler 
</t>
  </si>
  <si>
    <t>ASYCUDA Word is an information system, part of the customs integrated information system. It ensures the management and processing of customs forms and documents, used in customs clearance procedures.</t>
  </si>
  <si>
    <t xml:space="preserve">Ukraine applies an electronic customs system, including online access to personal customs offices. </t>
  </si>
  <si>
    <t>Please provide the latest available data for the following indicator using the OECD Trade Facilitation Indicators as a source (http://compareyourcountry.org/trade-facilitation?cr=oecd&amp;lg=en&amp;page=0&amp;visited=1) Advance Rulings.</t>
  </si>
  <si>
    <t>Advance Rulings: 1.667
Trade facilitation performance
Armenia exceeds or is closest to the best performance across the sample as regards: information availability, appeal procedures, fees and charges. Performance has improved since 2019 in the areas of: information availability, automation, streamlining of procedures, internal border agency co-operation.
Area to improve: Improve the availability and comprehensiveness of information on advance rulings</t>
  </si>
  <si>
    <t>Average 1.299 in 2022</t>
  </si>
  <si>
    <t>1.286</t>
  </si>
  <si>
    <t>1.455</t>
  </si>
  <si>
    <t>1.571 (2022 Edition)</t>
  </si>
  <si>
    <t>Please provide the latest available data for the following indicator using the OECD Trade Facilitation Indicators as a source: Appeal Procedures.</t>
  </si>
  <si>
    <t>Appeal Procedures: 1.750</t>
  </si>
  <si>
    <t>1.25 in 2022</t>
  </si>
  <si>
    <t>0.38</t>
  </si>
  <si>
    <t>1.23</t>
  </si>
  <si>
    <t>1.556</t>
  </si>
  <si>
    <t>Please provide the latest available data for the following indicator using the OECD Trade Facilitation Indicators as a source: Cooperation – External.</t>
  </si>
  <si>
    <t>0.818</t>
  </si>
  <si>
    <t>0.91 in 2022</t>
  </si>
  <si>
    <t>0.6</t>
  </si>
  <si>
    <t>1.09</t>
  </si>
  <si>
    <t>0.364</t>
  </si>
  <si>
    <t>Please provide the latest available data for the following indicator using the OECD Trade Facilitation Indicators as a source: Cooperation – Internal.</t>
  </si>
  <si>
    <t>0.909</t>
  </si>
  <si>
    <t>1.09 in 2022</t>
  </si>
  <si>
    <t>0.44</t>
  </si>
  <si>
    <t>1.73</t>
  </si>
  <si>
    <t>1.000</t>
  </si>
  <si>
    <t>Please provide the latest available data for the following indicator using the OECD Trade Facilitation Indicators as a source: Fees and Charges.</t>
  </si>
  <si>
    <t>1.39 in 2022</t>
  </si>
  <si>
    <t>0.20</t>
  </si>
  <si>
    <t>1.50</t>
  </si>
  <si>
    <t>1.083</t>
  </si>
  <si>
    <t>Please provide the latest available data for the following indicator using the OECD Trade Facilitation Indicators as a source: Formalities – Automation.</t>
  </si>
  <si>
    <t>0.70</t>
  </si>
  <si>
    <t>1.69</t>
  </si>
  <si>
    <t>Please provide the latest available data for the following indicator using the OECD Trade Facilitation Indicators as a source: Formalities – Documents.</t>
  </si>
  <si>
    <t>1.00 in 2022</t>
  </si>
  <si>
    <t>1.13</t>
  </si>
  <si>
    <t>1.89</t>
  </si>
  <si>
    <t>0.667</t>
  </si>
  <si>
    <t>Please provide the latest available data for the following indicator using the OECD Trade Facilitation Indicators as a source: Formalities – Procedures.</t>
  </si>
  <si>
    <t>1.46 in 2022</t>
  </si>
  <si>
    <t>0.96</t>
  </si>
  <si>
    <t>1.62</t>
  </si>
  <si>
    <t>1.304</t>
  </si>
  <si>
    <t>Please provide the latest available data for the following indicator using the OECD Trade Facilitation Indicators as a source: Governance and Impartiality.</t>
  </si>
  <si>
    <t>1.67 in 2022</t>
  </si>
  <si>
    <t>0.33</t>
  </si>
  <si>
    <t>2.0</t>
  </si>
  <si>
    <t>1.222</t>
  </si>
  <si>
    <t>Please provide the latest available data for the following indicator using the OECD Trade Facilitation Indicators as a source: Information Availability.</t>
  </si>
  <si>
    <t>1.52 in 2022</t>
  </si>
  <si>
    <t>0.90</t>
  </si>
  <si>
    <t>0.952</t>
  </si>
  <si>
    <t>Please provide the latest available data for the following indicator using the OECD Trade Facilitation Indicators as a source: Involvement of the Trade Community.</t>
  </si>
  <si>
    <t>1.29 in 2022</t>
  </si>
  <si>
    <t>0.71</t>
  </si>
  <si>
    <t>1.88</t>
  </si>
  <si>
    <t>1.500</t>
  </si>
  <si>
    <t>Does your country apply a one-stop-shop approach at customs?</t>
  </si>
  <si>
    <t xml:space="preserve">Presidential Decree on the application of the "one-stop-shop" principle in the inspection of goods and means of transport at the checkpoints of the state border of the Republic of Azerbaijan was adopted in 2008
Source: https://e-qanun.az/framework/15605 
</t>
  </si>
  <si>
    <t>Some experiments in the implementation of the approach took place. However, de-facto the approach mainly doesn't work</t>
  </si>
  <si>
    <t>Despite the fact that the some progress was achieved on this dimension, the one-stop shop is not fully functional, as the whole interoperability between diverse involved institutions in this process is not yet achieved. Certain actions related to the implementation of the one-stop-shop have already been undertaken, such as the examination of the legal framework, the establishment of an institutional working group regarding the implementation elaboration of the action plan.</t>
  </si>
  <si>
    <t xml:space="preserve">The one-stop-shop approach was formally launched in 2016, and several subsequent improvements have been made to ensure its efficiency </t>
  </si>
  <si>
    <t>How many companies have the Authorised Economic Operators (AEO) in the country?</t>
  </si>
  <si>
    <t xml:space="preserve">2 (two) companies
Source: https://www.aladi.org/sitioaladi/documentos/facilitacioncomercio/aeo-compendium.pdf 
</t>
  </si>
  <si>
    <t>334; https://www.customs.gov.by/uploads/reestr-lits-td/%D0%A3%D0%AD%D0%9E.xlsx</t>
  </si>
  <si>
    <t xml:space="preserve">two companies in 2022 obtained the tatus  (Distribution and Marketing Company and HAVI Logistics) </t>
  </si>
  <si>
    <t>118 companies have the AEO, as of December 2, 2022.
https://trade.gov.md/api/media/05/12/2022/AEO_press_-_lista_titulari_actualizata_02.12.2022.pdf</t>
  </si>
  <si>
    <t>Does the country and the EU have a mutual recognition of the AEO?</t>
  </si>
  <si>
    <t>https://taxation-customs.ec.europa.eu/customs-4/aeo-authorised-economic-operator/mutual-recognition_en</t>
  </si>
  <si>
    <t xml:space="preserve">Doesn't have any mutual recognition </t>
  </si>
  <si>
    <t>Belarus operates with Eurasian Union framework</t>
  </si>
  <si>
    <t>In 2022, the Program for mutual recognition of Authorized Economic Operators (AEO) between the Republic of Moldova and the EU was approved. https://taxation-customs.ec.europa.eu/customs-4/aeo-authorised-economic-operator/mutual-recognition_en</t>
  </si>
  <si>
    <t>It is part of the AA, and Ukraine has been preparing for the MRA; https://taxation-customs.ec.europa.eu/customs-4/aeo-authorised-economic-operator/mutual-recognition_en</t>
  </si>
  <si>
    <t>Does the country implement the European New Computerised Transit System (NCTS) at customs?</t>
  </si>
  <si>
    <t xml:space="preserve">In response to our inquiry, the State Customs Committee said preparatory work is currently underway in Azerbaijan to join the New Computerized Transit System.
The State Customs Committee in 2020-2022 implemented the project "The Convention on a Common Transit Procedure, Convention on Simplification of Formalities in Trade in Goods and implementation of the New Computerised Transit System (NCTS)” with financial support from the European Union and in cooperation with Italy’s Customs and Monopolies Agency (ADM) as part of Azerbaijan’s accession to the Convention. The project has facilitated work to harmonise legislation with this Convention. https://eufordigital.eu/wp-content/uploads/2020/06/eCustoms-Confirmed-list-of-pilot-countries.pdf
</t>
  </si>
  <si>
    <t>Eurasian Union standards are being implemented in respect to the issue</t>
  </si>
  <si>
    <t>https://eufordigital.eu/wp-content/uploads/2020/06/eCustoms-Confirmed-list-of-pilot-countries.pdf</t>
  </si>
  <si>
    <t>EU offers support for implementation of the New Computerised Transit System. https://eufordigital.eu/wp-content/uploads/2020/06/eCustoms-Confirmed-list-of-pilot-countries.pdf</t>
  </si>
  <si>
    <t>Ukraine joined the EU customs transit system in October 2022, and the NCTS is a part of the system. https://euneighbourseast.eu/news/latest-news/eu-ukraine-association-council-ukraine-joins-digital-europe-fiscalis-and-customs-programmes/</t>
  </si>
  <si>
    <t>2.1.3.1 Financial services and movement of capital</t>
  </si>
  <si>
    <t xml:space="preserve">2.1.3.1.1 Independent financial regulating authorities </t>
  </si>
  <si>
    <t>Does your country have independent (from the government) national authorities, i.e., Central Bank, Commission or Board (one or several) responsible for regulation of financial services?</t>
  </si>
  <si>
    <t>Does your country have independent (from the government) national authorities, i.e., Central Bank, Commission or Board (one or several) responsible for regulation of financial services: Banking services?</t>
  </si>
  <si>
    <t xml:space="preserve">Yes, the Armenian Central Bank has retained a significant degree of independence and has extensive experience with regulation, most notable in monitoring the banking sector, especially given Western sanctions against Iran (and more recently imposed on Russia), as a safeguard for Armenian compliance. </t>
  </si>
  <si>
    <t xml:space="preserve">According to Article 6 of the Law on the Central Bank of the Republic of Azerbaijan, Central Bank shall be independent in discharge of its responsibilities and exercise of its authorities prescribed by the Constitution and laws of the Republic of Azerbaijan, and no public authority or self‐administration body, individuals or legal entities may directly or indirectly by any reason constrain, illegally influence or interfere with its activities. 
Source: https://www.cbar.az/law-168/law-no-802-iiq 
</t>
  </si>
  <si>
    <t>National bank of the Republic of Belarus (NBB) is responsible for the regulation of banking services. 
The answer 'partially' is justified by a high degree of dependence of the NBB on the government (both de-jure and de facto), while the question emphasizes independence from the government</t>
  </si>
  <si>
    <t>The National Bank is an autonomous public legal entity and is responsible to the Parliament, responsible for the regulation of banking sector.</t>
  </si>
  <si>
    <t>The National Bank of Ukraine is independent of the Government and responsible for the regulation of banking services.</t>
  </si>
  <si>
    <t>Does your country have independent (from the government) national authorities (i.e. Central Bank, Commission or Board (one or several) responsible for regulation of financial services- insurance services?</t>
  </si>
  <si>
    <t>see above</t>
  </si>
  <si>
    <t>Central Bank is responsible for regulation of financial services- insurance services</t>
  </si>
  <si>
    <t>The Ministry of Finance is responsible for the regulation of the insurance services. The answer 'no', as it is the part of the government, while the question emphasizes independence from the government</t>
  </si>
  <si>
    <t>The National Commission of Financial Market</t>
  </si>
  <si>
    <t>The National Bank of Ukraine is independent of the Government and has become responsible for the regulation of insurance services since 2020</t>
  </si>
  <si>
    <t>Does your country have independent (from the government) national authorities, (i.e., Central Bank, Commission or Board (one or several) responsible for regulation of financial services - investments in transferable securities?</t>
  </si>
  <si>
    <t>Yes, the Armenian Central Bank has retained a significant degree of independence and has extensive experience with regulation, most notable in this area</t>
  </si>
  <si>
    <t>The Ministry of Finance (a special department in it) is responsible for the regulation of investments in transferable securities. The answer 'no', as it is the part of the government, while the question emphasizes independence from the government</t>
  </si>
  <si>
    <t>The National Commission of Financial Market Currently,  is the authority responsible for the regulation and supervision of investment services and capital market participants. It develops and approves normative acts and regulations that govern the licensing and authorization of activity on the capital market and establishes, in the cases provided by legislation, requirements for securities transactions and the activity of professional participants. 
The Single Central Securities Depository (CSD) represents the only institution
in the Republic of Moldova responsible to keep record, deposit and provide
settlement of state and corporate securities, has been established and started its
activity in July 2018.</t>
  </si>
  <si>
    <t>The National Commission on Securities and the Stock Market is an independent regulator of the securities market in Ukraine</t>
  </si>
  <si>
    <t>2.1.3.1.2 National regulations incorporation of Basel regulations</t>
  </si>
  <si>
    <t>Does your country embed in the national regulations the following Basel regulations?</t>
  </si>
  <si>
    <t>Does your country embed in the national regulations the following Basel regulations: Basel I?</t>
  </si>
  <si>
    <t>Yes, under the guidance of the IMF</t>
  </si>
  <si>
    <t xml:space="preserve">Central Bank usually mentions on its documents such as Statements and Reports that legislation on the banking system aligned with Basel standards, including Basel I. 
Source: https://uploads.cbar.az/assets/cdd5a8f5e24fa17e39c72ef4d.pdf </t>
  </si>
  <si>
    <t>https://www.nbrb.by/system/basel</t>
  </si>
  <si>
    <t>Moldova implemented Basel I, but now it implements Basel III. During 1998-2014, the central bank adopted regulations and instructions transposing Basel I.</t>
  </si>
  <si>
    <t>Ukraine has applied Basel I principles since 1995 (https://3dcftas.eu/publications/deepening-eu-ukrainian-relations-updating-and-upgrading-in-the-shadow-of-covid-19.-third-edition)</t>
  </si>
  <si>
    <t>Does your country embed in the national regulations the following Basel regulations: Basel II?</t>
  </si>
  <si>
    <t xml:space="preserve">Central Bank usually mentions on its documents such as Statements and Reports that legislation on the banking system aligned with Basel standards, including Basel II. 
Source: https://uploads.cbar.az/assets/7e2b51ff8e810b198b1e7855c.pdf   </t>
  </si>
  <si>
    <t>In the context of an Association Agreement signed with the European Union the central bank adjusted regulations, transposing Basel II.</t>
  </si>
  <si>
    <t>The embodiment of Basel II principles began after the 2008-2009 financial crisis (https://3dcftas.eu/publications/deepening-eu-ukrainian-relations-updating-and-upgrading-in-the-shadow-of-covid-19.-third-edition)</t>
  </si>
  <si>
    <t>Does your country embed in the national regulations the following Basel regulations: Basel III?</t>
  </si>
  <si>
    <t xml:space="preserve">Starting in 2011 Central Bank was noting in its Statement that The Bank is going to continue activities to shape a new framework of risk-based prudential supervision in harmony with the Basel III standards.
Source: https://uploads.cbar.az/assets/5967356503bc1b8036744dbc8.pdf
</t>
  </si>
  <si>
    <t>The application of Basel III principles occurred in 2015-2022 (https://3dcftas.eu/publications/deepening-eu-ukrainian-relations-updating-and-upgrading-in-the-shadow-of-covid-19.-third-edition; https://bank.gov.ua/ua/news/all/natsionalniy-bank-zaprovadjuye-vimogi-do-kapitalu-bankiv-na-pokrittya-operatsiynih-rizikiv-vid-pochatku-2022-roku)</t>
  </si>
  <si>
    <t>Does your country embed in the national regulations the following Basel regulations: Basel IV?</t>
  </si>
  <si>
    <t>According to the set of requirements, countries members of Basel Committees are required to begin implementation of Basel IV on Jan. 1, 2023 and have it fully implemented in 5 years by Jan. 1, 2027.</t>
  </si>
  <si>
    <t>The preparational stage is ongoing</t>
  </si>
  <si>
    <t>Ukraine plans to embed Basel IV regulations, following the EU process (https://banksrating.com.ua/analytics/bazelskij-prioritet/)</t>
  </si>
  <si>
    <t>2.1.3.1.3 Implementation of Basel regulations</t>
  </si>
  <si>
    <t>Does your country fully implement Basel regulations?</t>
  </si>
  <si>
    <t>Does your country fully implement the following Basel regulations: Basel I?</t>
  </si>
  <si>
    <t xml:space="preserve">Current capital adequacy requirements incorporate elements from all three Basel accords. 
-	constituents of capital refer to Basel I and Basel II. Central Bank is developing new proposals on adoption of transition to definition and structure of banks’ capital in accordance with Basel III;
-	calculation of capital charges for operational risk (basic indicator approach) and market risk, as well as calculation of risk-weighted assets for credit risk  (standardized approach) are in line with Basel II standards;
systemic capital buffer as well as counter-cyclical capital buffer requirement mirror Basel III standards;
-	Leverage ratio required by Basel III has been implemented since 2012;
- “Information disclosure” requirements as part of existing Corporate Governance Standards for Banks are based on Basel framework Pillar 3 disclosure requirements;
-	New liquidity risk management regulation is about to be adopted. The new regulation includes introduction of LCR (liquidity coverage ratio) in accordance with Basel III requirements.
All major regulations (corporate governance standards, large exposures, related parties, etc.) refer to Basel Committee’ recommendations.
</t>
  </si>
  <si>
    <t>Moldova implemented Basel I during 1998-2016</t>
  </si>
  <si>
    <t>Does your country fully implement the following Basel regulations: Basel II?</t>
  </si>
  <si>
    <t xml:space="preserve">Due to the Association Agreement signed with the European Union, the central bank implemented the standard risk-weighting model of Basel II as well as other elements of Basel II. </t>
  </si>
  <si>
    <t>The embodiment of Basel II principles began after the 2008-2009 financial crisis and has been completed by now (https://3dcftas.eu/publications/deepening-eu-ukrainian-relations-updating-and-upgrading-in-the-shadow-of-covid-19.-third-edition)</t>
  </si>
  <si>
    <t>Does your country fully implement the following Basel regulations: Basel III?</t>
  </si>
  <si>
    <t>However, de-facto some deviations may take place, especially for state-owned banks</t>
  </si>
  <si>
    <t>Starting with the beginning of 2018, the normative acts and prudential
requirements are harmonized with Basel III and European Union CRD IV/CRR
package.</t>
  </si>
  <si>
    <t>The implementation of Basel III regulations have been largely completed by February 2022, i.e., the full-scale Russian war of aggression</t>
  </si>
  <si>
    <t>Does your country fully implement the following Basel regulations: Basel IV?</t>
  </si>
  <si>
    <t>According to staff of the Armenian Central Bank, Armenia sees Basel IV as a
necessary measure to the denominator of the capital ratio as well as for calculating risk-weighted
assets (RWAs). Moreover, Basel III has been in effect since April 2019, with Armenia adjusting
its counter-cyclical threshold of capital (now known as the counter-cyclical capital buffer)
accordingly.
Confirmation link: https://www.cba.am/en/sitepages/fsmacropolicy_int.aspx</t>
  </si>
  <si>
    <t>Ukraine has not yet started implementing Basel IV regulations. The EU postponed their implementation  until January 2025</t>
  </si>
  <si>
    <t>Does your country use International Bank Account Number system (IBAN)?</t>
  </si>
  <si>
    <t>Armenia is not a member of the IBAN standard</t>
  </si>
  <si>
    <t>All banks in Azerbaijan use International Bank Account Number system (IBAN). According to the Rule on opening, managing, and closing banking accounts adopted in 2022, the bank account should be opened on base of IBAN.
Source: https://e-qanun.az/framework/49456</t>
  </si>
  <si>
    <t>https://www.swift.com/resource/iban-registry-pdf</t>
  </si>
  <si>
    <t>Ukraine started using IBAN since 2020</t>
  </si>
  <si>
    <t>Is your country a member or plans to be a member of the Single Euro Payments Area (SEPA)?</t>
  </si>
  <si>
    <t>Not at this time</t>
  </si>
  <si>
    <t xml:space="preserve">The SEPA region consists of 36 European countries, including several countries which are not part of the euro area or the European Union (status: 30 October 2020). Azerbaijan is not among these countries.
Source: https://www.ecb.europa.eu/paym/integration/retail/sepa/html/index.en.html 
</t>
  </si>
  <si>
    <t xml:space="preserve">Georgia intends to join the SEPA area. </t>
  </si>
  <si>
    <t xml:space="preserve">Moldova it is not a SEPA member but plans to become a member. Some preparatory measure were taken. For example in 2022, via the adoption of the Law 209/2022 was transposed the Directive (EU) 2015/2366 on payment services in the internal market (according to international customs - PSD2). The transposition of the European directive into national legislation represents an exercise in aligning the regulatory framework related to payment services with the EU regulations in the field, as well as its transposition, representing one of the criteria for the accession of the Republic of Moldova to the Single Euro Payments Area (SEPA). </t>
  </si>
  <si>
    <t>Ukraine expressed its interest in joining SEPA. The European Payment Council (EPC) and the National Bank of Ukraine (NBU) have been cooperating on the issue</t>
  </si>
  <si>
    <t>Did your country adopt a strategy or a roadmap which provides for the implementation of the International Association of Insurance Supervisors' “Insurance Core Principles”?</t>
  </si>
  <si>
    <t>there has been no initiative in this area</t>
  </si>
  <si>
    <t xml:space="preserve">No strategy or roadmap was not adopted. But the insurance legislation was developed and implemented taking into account the principles of ICP. However, taking into account that the principles are updated regularly, we continue to adapt the insurance legislation to the updated principles.
A number of projects are being implemented by the Central Bank in order to adapt the insurance sector to international principles. 
In order to adapt the insurance sector to the principle of market conduct (İCP 19) , which is one of the "insurance core principles", the Central Bank in cooperation with the World Bank, has started the implementation of "Regulation of insurance market conduct according to international principles and formation of supervision" project. 
At the same time, the Central Bank has started the implementation of "Transition to risk-based regulation and supervision of insurance sector" project. This project includes the following areas:
-        Risk management system (İCP 8, İCP 16);
-        İnternal controls (İCP 8);
-        Corporate Governance (İCP 7);
-        Risk based capital calculation (Solvency ll)
</t>
  </si>
  <si>
    <t xml:space="preserve">Adapted in several fields  </t>
  </si>
  <si>
    <t>Moldova's STRATEGY for the development of the non-banking financial market for the years 2018–2022 foresaw the harmonization of the regulatory framework in the field of insurance with community legislation and with the best practices applied internationally, including implementation of Solvency II.</t>
  </si>
  <si>
    <t>Strategy for reforming the state regulation of non-banking financial services markets for 2015-2020 (https://zakon.rada.gov.ua/rada/show/v0499865-15#Text)</t>
  </si>
  <si>
    <t>Did the government adopt a strategy or a roadmap which provides for the implementation of the International Organisation of Securities Commissions' “Objectives and Principles of Securities Regulation”?</t>
  </si>
  <si>
    <t>No strategy or roadmap was not adopted. 
Central Bank of the Republic of Azerbaijan became an Associate Member of IOSCO in 2020. As an IOSCO member, Azerbaijan has access to IOSCO's expertise, guidance, and support in developing and implementing effective regulatory frameworks.
In addition, Central Bank of the Republic of Azerbaijan is targeted to become an Affiliate Member of IOSCO in future, which would further strengthen the country's commitment to promoting and upholding IOSCO principles, and would provide greater opportunities for collaboration and engagement with other IOSCO members.</t>
  </si>
  <si>
    <t xml:space="preserve">Moldova's STRATEGY for the development of the non-banking financial market for the years 2018–2022 foresaw harmonization the normative framework on capital market with EU directives and rules for ensuring an efficient and continuous functioning of capital market entities and participants. 
</t>
  </si>
  <si>
    <t>Are citizens of your country allowed to open banking accounts abroad without licensing?</t>
  </si>
  <si>
    <t xml:space="preserve">there is no restriction for citizens of the Republic of Azerbaijan on opening bank accounts in foreign countries. </t>
  </si>
  <si>
    <t>Current account opening assumes no obstacles; however, in the case of savings accounts, the law requires registering at the National bank (https://www.nbrb.by/veb-portal-registracii-valyutnyh-dogovorov)</t>
  </si>
  <si>
    <t>Law on currency and foreign currency transactions, no.2473-VIII, 2018, https://zakon.rada.gov.ua/laws/show/2473-19#Text</t>
  </si>
  <si>
    <t>Are citizens of your country allowed to invest abroad without licensing?</t>
  </si>
  <si>
    <t>according to the “Regulation on currency operations of residents of the Republic of Azerbaijan in foreign currency and non-residents in national and foreign currencies” the following currency operations of resident and non-resident individuals and legal entities with respect to capital movement based upon relevant documentary evidences:
- Transfers on investments to authorized capital of the legal entity founded outside the Republic of Azerbaijan;
- Transfers with the purpose of purchase of securities (where it is required to transfer funds to a dedicated bank account with a foreign financial institution, a document confirming the funds from the very account will be used solely for transactions in the securities market is delivered to the bank);
- Transfers on payment for property right on buildings, including land and
subsurface, devices, as well as property right on other real estate referred to real estate under the host country legislation, and other rights on real estate.</t>
  </si>
  <si>
    <t>No licensing is needed, but the activity should be registered by the National bank (https://www.nbrb.by/veb-portal-registracii-valyutnyh-dogovorov)</t>
  </si>
  <si>
    <t>Citizens can make direct investments abroad without authorisation.</t>
  </si>
  <si>
    <t>Law on currency and foreign currency transactions, no.2473-VIII, 2018, https://zakon.rada.gov.ua/laws/show/2473-19#Text.</t>
  </si>
  <si>
    <t>Are there any administrative procedures or prohibitions for movement of capital?</t>
  </si>
  <si>
    <t xml:space="preserve">Please see above </t>
  </si>
  <si>
    <t xml:space="preserve">The law on currency regulation stipulates numerous restrictions on the movement of capital. </t>
  </si>
  <si>
    <t>Some larger capital foreign exchange operations are subject to prior notification or authorisation by the National Bank of Moldova.
According to the Law no. 62/2008 on currency regulation natural persons have the right upon exiting the country  to withdraw cash in the national currency, as well as cash in foreign currency in a total amount not exceeding 10,000 euros (or their equivalent ) per person/trip, without presenting the authorizations/permits/customs documents.</t>
  </si>
  <si>
    <t xml:space="preserve">The full-scale Russian war of aggression against Ukraine caused the establishment of additional administrative procedures and temporary prohibitions for the movement of capital. The National Bank of Ukraine Decree #18, dated February 24, 2022, with subsequent amendments, lists the relevant restrictions </t>
  </si>
  <si>
    <t>Are there any administrative procedures or prohibition for payments?</t>
  </si>
  <si>
    <t>In Armenia there are no administrative procedures or prohibition for payments</t>
  </si>
  <si>
    <t xml:space="preserve">Pursuant to Article 3.1 of the Regulations on “currency operations of residents of the Republic of Azerbaijan in foreign currency, and non‐residents in national and foreign currencies”, only individuals (resident and non-resident) shall have the right to carry out money transfers in foreign currency inside and outside the country without opening a bank account. Legal entities shall not be entitled to accomplish money transfer operations in foreign currency without opening a bank account. Pursuant to Article 3.3, resident and non-resident individuals without opening a bank account shall have the right to remit from the Republic of Azerbaijan foreign currency resources in the amount of up to 1000 US dollars during one transaction day and up to 10,000 US dollars in equivalent during a calendar month.
 Another restriction is related to grants. Under Article 4.2.1 of these Regulations, banking operations on grant agreements of residents in foreign currency, on bank accounts of non-residents in national and foreign currency, as well as on donations received by non-governmental organizations and branches or representative offices of non-governmental organizations of foreign countries are carried out only after registration of the grant agreement in the Ministry of Justice.
Source: https://e-qanun.az/framework/34248 
</t>
  </si>
  <si>
    <t>It mainly stems from the sanctions environment and responses to it by both government and banks themeselves</t>
  </si>
  <si>
    <t>Some larger capital foreign exchange operations are subject to prior notification or authorization by the National Bank of Moldova. There are also distinctions between the rules for residents and non-residents in terms of payments and transfers.</t>
  </si>
  <si>
    <t>The full-scale Russian war of aggression against Ukraine caused the establishment of additional administrative procedures and temporary prohibitions for payments. The National Bank of Ukraine Decree #18, dated February 24, 2022, with subsequent amendments, lists the relevant restrictions</t>
  </si>
  <si>
    <t>2.1.3.2 Digital Services</t>
  </si>
  <si>
    <t>Can a company be registered online?</t>
  </si>
  <si>
    <t>There has been considerable progress in the development and expansion of access for "e-business" registration, tax filing and reporting.</t>
  </si>
  <si>
    <t xml:space="preserve">1 The state registration of legal entities, including companies in Azerbaijan is regulated by the Law  On State Registration and State Registry Of Legal Entities adopted on December 12, 2003 (Source: https://azranking.az/public/images/Qanunvericilik/Qanunlar/Law on state registration and state registry of legal entities of Azerbaijan Republic.pdf). The state institution that registers companies is the State Tax Service under the Ministry of Economy. The official website of the Tax Service provides 2 forms of state registration of commercial entities (both with local and foreign capital) - electronic and paper-based. The electronic registration of commercial entities and taxpayers records can be carried out in 2 methods: 1) registration through FIN code and mobile phone number; 2) Registration by obtaining ASAN imza (signature).
The registration is carried out through the İnternet Tax Office (https://www.e-taxes.gov.az/) and the registration process only takes 20 minutes.
</t>
  </si>
  <si>
    <t>Yes, it is possible through 'Integrated State Register of Legal Entities' (http://egr.gov.by/egrn/index.jsp?content=eJurRegForm). There're 4 steps in the procedure. The steps 2-4 require authorization through a digital signature. So, the full procedure of registering a company online is available for those who have got digital signature (the procedure for obtaining a digital signature itself is available upon request at a special authority). There's also a sub-option to submit the documents to the notary officer who verifies your identity and after that, the notary has  a right to go through the online procedure of registering on behalf of the applicant.</t>
  </si>
  <si>
    <t xml:space="preserve">The registration is very easy and fast but the documents must be submitted to the Justice House by a physical person.   </t>
  </si>
  <si>
    <t>The companies can be registered online with the condition that the natural person or juridical one hold an electronic signature. Noteless, even if the company electronic registration is possible, opening a bank account for the first time requires on site presence at the bank.</t>
  </si>
  <si>
    <t>Yes, the company can register online</t>
  </si>
  <si>
    <t>Can the licenses, if required, be received online?</t>
  </si>
  <si>
    <t>Despite the shortcomings listed above, the electronic options for licensing remain both available and generally used on a regular basis.</t>
  </si>
  <si>
    <t xml:space="preserve">To get a license for a type of activity, you can apply and send documents electronically. To do this, it is necessary to go to the "licenses and permits" portal (https://lisenziya.gov.az/request/licenses) and select the desired section. Through the portal it is possible to obtain a license for 23 types of activities requiring a license (except the cases related to national security and financial activities).
The issuing authority, after having examined the submitted application and the documents attached to it, issues a license or adopts an administrative act on refusal to issue a license no later than 10 days after registration of the application.
</t>
  </si>
  <si>
    <t>The option of applying and obtaining a license online is envisaged as an obvious one since January 1, 2024 (Article 315, p.6 in the Law 'On licensing'). Currently, there're no legal prohibitions for this option, but de facto it is not available for any license (granted by this or that body).</t>
  </si>
  <si>
    <t>the licenses on selected activities can be obtained online</t>
  </si>
  <si>
    <t xml:space="preserve">The process for requesting and receiving  the license is digitalized, and can be done online through a dedicated web-portal  https://actpermisiv.gov.md/#/home. 
The license applicant (or his/her legal representative) enters the e-services portal  and fills in the application and uploads the required documents. Based on the complete set of documents, the requested is examined. If the issuance of the permit is accepted, the applicant receives an electronic notification and pays the established fee via MPay service or at the bank. When the licence is ready, the applicant receives an electronic notification, downloads the licence and confirms receipt of the document.
</t>
  </si>
  <si>
    <t xml:space="preserve">According to the law on economic activities licensing, licenses can be received electronically. Particularly, licenses can be obtained online through diia.gov.ua  </t>
  </si>
  <si>
    <t>Did the government adopt a strategy or a roadmap, which provides for alignment with the EU Digital Union legislation?</t>
  </si>
  <si>
    <t>According to the Ministry of Digital Development and Transport, Digital Concept was adopted (not public) and Digital Code will be prepared based on this Concept. The new legislation will be in alignment with the EU Digital Union legislation?</t>
  </si>
  <si>
    <t>While being a member of the Eurasian Union, the country does not display plans and ambitions to align with the EU digital legislation. So, the formal answer is 'no'. However, de-facto some norms and standards in the field are comparable with those in the EU</t>
  </si>
  <si>
    <t>The Government developed and released for public consolation the drafts of the Strategy for digital transformation for 2023-2030. According to Strategy's draft, the main areas of intervention planned are in line with those of the digital compass of the European Union, to which is added a transversal dimension of integration into the digital single market.</t>
  </si>
  <si>
    <t>The roadmap was developed jointly with the EU experts and has been used and updated, although not formally adopted. In February 2023, the Ministry of Digital Transformation announced another update based on Digital Decade Program (https://thedigital.gov.ua/news/nablizhaemos-do-tsifrovogo-bezvizu-z-es-rezultati-zustrichi-uryadu-ukraini-z-kolegieyu-evrokomisii)</t>
  </si>
  <si>
    <t>Does your country implement electronic signature and electronic identity cards?</t>
  </si>
  <si>
    <t xml:space="preserve">Law on electronic signature and electronic document was adopted in 2004. Ministry of Digital Development and Transport was appointed as responsible to realize electronic signature.  In accordance with current legislation, the Public Key Infrastructure has been created in the Republic of Azerbaijan in order to ensure the use of electronic signatures. The created infrastructure allows the use of electronic signatures for the development of relations in the digital environment in the socio-economic spheres of the country.
Source: https://e-qanun.az/framework/5916 
</t>
  </si>
  <si>
    <t xml:space="preserve">The institution of electronic signature (https://nces.by/) has become effective since 2009 and has shown some progress during the last decade 
</t>
  </si>
  <si>
    <t>Moldova implements the electronic signature and electronic identity cards</t>
  </si>
  <si>
    <t>Electronic signature: Law on electronic trusted services, 2017 (https://zakon.rada.gov.ua/laws/show/2155-19#n534); Electronic ID: https://www.kmu.gov.ua/news/elektronni-pasporti-u-diyi-uryad-shvaliv-postanovu</t>
  </si>
  <si>
    <t>Does your country’s legislation regarding electronic signature and electronic identity cards harmonise with the EU norms?</t>
  </si>
  <si>
    <t xml:space="preserve">According to Elnar Asadov, Director of Data Processing Center (DPC) under the Ministry of Transport, Communication and High Technologies, the existing 'Electronic signature' legislation in Azerbaijan has been harmonized with the EU 1999 directive, and for this reason, it is necessary to continue improving works in the relevant field in our country.
Source: https://token.sima.az/az/news/5 
</t>
  </si>
  <si>
    <t>In general, the country does not try to align the standards of the field with those in the EU. However, the standards of the field are somehow comparable with those in the EU</t>
  </si>
  <si>
    <t xml:space="preserve">Last package needs approval by Parliament </t>
  </si>
  <si>
    <t>The national Law on electronic identification and trusted services (Law 124/2022) partially transposes Regulation (EU) no. 910/2014 of the European Parliament and of the Council of 23 July 2014 on electronic identification and trust services for electronic transactions on the internal market and repealing Directive 1999/93/EC, published in the Official Journal of the European Union L 257 of 28 August 2014 .</t>
  </si>
  <si>
    <t>See https://pulse.kmu.gov.ua/ua/streams/science-technology-and-innovations</t>
  </si>
  <si>
    <t>Does your country have legislation concerning the electronic trade harmonised with the EU norms?</t>
  </si>
  <si>
    <t xml:space="preserve">The law on electronic trade of the Azerbaijan Republic was adopted in 2005 based on the UNCITRAL model law. According to the Ministry of Economy, a new version of the Law is under preparation. 
</t>
  </si>
  <si>
    <t xml:space="preserve">the draft law is under scrutiny </t>
  </si>
  <si>
    <t>The law regarding information society services (284/20041) transposes Directive 2000/31/EC of the European Parliament and of the Council of June 8, 2000 regarding certain legal aspects of information society services, especially electronic commerce, on the internal market (electronic commerce directive), published in the Official Journal of the Union European L 178 of July 17, 2000.</t>
  </si>
  <si>
    <t>Does your country have the legislation on personal data protection harmonised with the EU norms?</t>
  </si>
  <si>
    <t xml:space="preserve">A new version of the Law is under preparation. 
</t>
  </si>
  <si>
    <t>In general, the country does not try to align the standards of the field with those in the EU.</t>
  </si>
  <si>
    <t>Law on personal data protection (133/2011) establishes the legal framework necessary for the application of Directive 95/46/CE of the European Parliament and of the Council of October 24, 1995 no protection of individuals with regard to the processing of personal data and on the free movement of such data.</t>
  </si>
  <si>
    <t>Personal data protection is partly aligned with the EU norms. The law on personal data protection (2010) has been amended several times (https://zakon.rada.gov.ua/laws/show/2297-17#Text)</t>
  </si>
  <si>
    <t>Has your country established independent communications regulatory authority (commission or board in the sphere of telecoms, independent from the government)?</t>
  </si>
  <si>
    <t>Yes, but the independence of the authority has only been exercised since 2018</t>
  </si>
  <si>
    <t xml:space="preserve">According to Regulations of the Ministry of Digital Development and Transport,  the Ministry is a central executive body  implementing the state policy and regulation in the fields of transport, communications (telecommunications and post), e-government, high technologies
Source: https://www.mincom.gov.az/en/view/pages/2/ 
</t>
  </si>
  <si>
    <t>There's no single regulator. Moreover, the regulators, which can be referred are not independent (are government agencies)</t>
  </si>
  <si>
    <t>The National Regulatory Agency for Electronic Communications and Information Technology (ANRCETI) is the central public authority that regulates activity in electronic communications, information technology and postal communication, ensures the implementation of development strategies of these sectors and supervises the compliance of electronic communications and postal service providers with the legislation governing these sectors. ANRCETI also has the mission to protect the legitimate interests and rights of end-users of electronic communications and postal services, by promoting competition on these markets, ensuring efficient use of limited resources, encouraging efficient investment in infrastructure and innovation.</t>
  </si>
  <si>
    <t>National Commission for the State Regulation of Communications and Informatization (https://nkrzi.gov.ua/index.php?r=site/index&amp;pg=1&amp;language=en)</t>
  </si>
  <si>
    <t>Does your country implement universal service in the telecommunications sector (accessible communications means, emergency call 112, etc.)?</t>
  </si>
  <si>
    <t>Some Ministries such as Ministry of Finance, Ministry of Economy, Ministry of Labour and Social Protection of Population, State Customs Committee uses Universal Service 195.</t>
  </si>
  <si>
    <t>There're some services that may be referred to the issue, but they can hardly be treated as 'universal service'</t>
  </si>
  <si>
    <t>According to the Electronic Communications Law no. 241/200759, access to
Universal Service is the right of all residents of the Republic of Moldova to benefit
from the minimum set of electronic communications services of a certain level of
quality and at affordable prices, regardless of their geographical location.
Moldova implements  free calling of emergency services at number 112;</t>
  </si>
  <si>
    <t>In September 2022, the Parliament adopted the law regarding the improvement of the system of emergency assistance to the population under the single telephone number 112 (https://zakon.rada.gov.ua/laws/show/2581-IX#Text). The system is expected to be implemented soon</t>
  </si>
  <si>
    <t>Has the country concluded the Agreement on mutual recognition of qualified trust services with the EU?</t>
  </si>
  <si>
    <t>this is an area of weakness of the Armenia-EU CEPA</t>
  </si>
  <si>
    <t>Azerbaijan has not concluded the Agreement on mutual recognition of qualified trust services with the EU</t>
  </si>
  <si>
    <t>However, the first step in this direction has been taken with the eSignature pilot   for mutual recognition of eSignatures between the Republic of Moldova, Ukraine and Estonia, a project implemented by the EU4Digital Facility launched in 2020.</t>
  </si>
  <si>
    <t>Ukraine and the EU have been working on the issue. Ukraine adopted the legislation on electronic trust services based on the EU acquis</t>
  </si>
  <si>
    <t>Is your country a member or does it plan to be a member of the EU Digital Unions?</t>
  </si>
  <si>
    <t>With several dozen of electronic platforms in Armenia that make public services more accessible, and ensure easy and transparent connection between the citizens and the state institutions, Armenia has prioritized the efficiency of the electronic governance tools and the perspectives of joining the EU Digital Unions.</t>
  </si>
  <si>
    <t>Azerbaijan is not member</t>
  </si>
  <si>
    <t>As in general for the field, the country does not show any ambitions to join the EU-based communities.</t>
  </si>
  <si>
    <t>Moldova it is not a member.</t>
  </si>
  <si>
    <t>Ukraine plans to become a member of the EU Digital Union (Digital Single Market). The roadmap has been developed, and the country progresses on its implementation</t>
  </si>
  <si>
    <t>In the reporting period, the main issue that shaped the thematic area was border demarcation with Azerbaijan. Lack of demarcated border was claimed to justify the use of force that resulted in hundreds of casualties, displacement of local civil population and other challenges. The Government recognized the importance of the border demarcation with the neighbors in the Government’s Programme.
No significant progress was made towards moving to visa liberalization with the EU. The Government improved its readmission efforts. As of January 2023, the State Migration Service was transferred under the newly created Ministry of Internal Affairs together with police. This might positively impact the migration-related activities as well as data collection in the future.
The previous Migration Strategy expired in 2021. No new strategy was adopted but rather a Conceptual framework for migration. The Government aimed to unify existing documents related to the integration of refugees, forcibly displaced and migrants.
Armenia continues to host over 20,000 displaced as a result of the hostilities launched in 2020 in the context the Nagorno Karabakh conflict. On top of that, following the war of Russia against Ukraine, Armenia witnessed an unprecedented influx of migrants and asylum seekers from Russia, Belarus and refugees from Ukraine. Significant increase in the needs to accommodate asylum seekers led to launching construction of a new center for asylum seekers in Abovyan.
Influx of migrants mostly from the Eurasian Economic Union prompted the government to simplify procedures for engaging in business, especially for IT sector, as well as obtaining work permits/documents confirming legal employment in Armenia electronically via a newly launched workpermit.am system. The system is available to all foreigners employed in Armenia.
As of July 2022, new Criminal and Criminal Procedure Codes entered into force. The Criminal Code contains new crimes, such as discrimination or forced marriage/divorce and alike.
The National Human Rights Protection Strategy envisages adoption of the Law on Equality, however, despite the draft law being offered for public consultations, in the reporting period it has not been adopted yet. 
Efforts have been undertaken to enhance capacity and regulate conduct and integrity of public officials, pedagogues and healthcare professionals with the aim to tackle discrimination, among others. Model code of conduct was approved. Prosecutors, police, investigators and judges were trained on equality, prohibition of discrimination and hate crime investigation.  
According to the 2022 TIP report, the Government of Armenia does not fully meet the minimum standards for the elimination of trafficking but is making significant efforts to do so. The government demonstrated overall increasing efforts compared with the previous reporting period. These efforts included prosecuting more traffickers and identifying more victims. The government adopted screening indicators for use by social workers, amended procedures to standardize data collection and information sharing, and provided comprehensive training to relevant staff. However, the government did not meet the minimum standards in several key areas, including the work of police, screening by first responders, etc. The government continued to lack a formal victim-witness protection program.
"</t>
  </si>
  <si>
    <t xml:space="preserve">Azerbaijan and the European Union (EU) signed a visa facilitation agreement in November 2013, but Azerbaijan has not signed a visa liberation action plan. The protection of personal data in Azerbaijan is governed by the Law on Personal Data, although it does not fully comply with EU standards. Additionally, Azerbaijan has not established an independent data supervisory authority, and the Ministry of Digital Development and Transportation oversees privacy issues.
The Migration Code adopted in 2013, along with the State Migration Management Policy Concept of Azerbaijan (2004) and the State Migration Programme for 2006-2008, address important aspects of migration. However, Azerbaijan lacks specific legislation regarding subsidiary, humanitarian, and temporary protection. The State Migration Service has the authority to handle refugee status and asylum applications, and Azerbaijan is a party to several international conventions, including the 1951 Convention relating to the Status of Refugees, the 1954 Convention relating to the Status of Stateless Persons, and the 1961 Convention on the Reduction of Statelessness.
Azerbaijan has ratified key international human rights treaties, such as the International Covenant on Economic, Social and Cultural Rights, the Convention on the Rights of the Child, the International Convention on the Elimination of All Forms of Racial Discrimination, the Convention on the Elimination of All Forms of Discrimination Against Women, and the International Convention on the Protection of the Rights of All Migrant Workers and Members of Their Families. The country has also ratified optional protocols of the aforementioned conventions, except for the ILO Convention No. 143.
Although the Migration Code contains anti-discrimination clauses, Azerbaijan lacks separate anti-discrimination legislation or policies specifically addressing discrimination. Provisions for equal access to legal aid and remedies, regardless of residence status, are not explicitly provided in national legislation. The space for NGOs in Azerbaijan has shrunk, limiting the effective participation of migrant women and migrant associations in decision-making processes. Pro-governmental NGOs are involved in public discussions, while independent NGOs are deprived of such opportunities.
There is no independent state institution responsible for monitoring and receiving complaints related to xenophobia, racism, and discrimination based on sex/gender. Reports or public information about ongoing initiatives or programs aimed at eliminating discriminatory provisions and practices based on sex, nationality, ethnic origin, migration, or residence status are not available.
Azerbaijan has established an Integrated Border Management (IBM) system, but there is no specific legislation concerning IBM. The country has signed and ratified the UN Convention against Transnational Organized Crime and its Protocol to Prevent, Suppress and Punish Trafficking in Persons, Especially Women and Children. Azerbaijan has also ratified the Optional Protocol to the Convention on the Rights of the Child related to the sale of children, child prostitution, and child pornography. Furthermore, Azerbaijan ratified the Council of Europe Convention on Laundering, Search, Seizure and Confiscation of the Proceeds from Crime and on the Financing of Terrorism and the Convention on Action against Trafficking in Human Beings. The country has national legislation in place to combat human trafficking and a state-led victim assistance mechanism.
</t>
  </si>
  <si>
    <t>In September 2021 - February 2023, Belarus saw systematic repression of perceived critics, including opponents of Russia’s full-scale invasion of Ukraine, crackdown against civil society, and an outflow of its citizens to EU, Georgia, and other countries. In summer 2021, a humanitarian crisis began on the border between Belarus and neighbouring EU states. Belarus continued practices of instrumentalisation of irregular migrants to put political pressure on the EU. From February 2023, Belarusian nationals and foreigners whose rights have been violated by the Belarusian authorities are no longer have the opportunity to apply to the UNHRC, which indicates a general deterioration in the human rights situation in Belarus.
The visa liberalisation situation with Belarus deteriorated. In October 2021, the Belarus-EU Visa Facilitation and Readmission agreements have been suspended. Meanwhile, some EU consulates continue to issue visas, including national humanitarian visas, to Belarusians facing persecution after 2020 disputed elections. In addition, in April 2022, Belarusian authorities lifted temporary restrictions on crossing the Belarusian border and launched visa-free regime for Lithuanians, Latvians, Polish (from July 2022). These steps of Belarusian government were accompanied with the continuing state-led humanitarian crisis in Belarus and at the Belarus-EU border. In the fall of 2021, the Belarusian authorities signed a protocol on cooperation on the voluntary return of foreign citizens to their home country or to the country of permanent legal residence.  This allowed several hundred migrants to return safely to their countries. However, in some cases, such a return was forced without opportunity to apply for protection in Belarus or comprehensively screening migrants for trafficking. Moreover, Belarus widely limited or banned the activities of civil society organisations and initiatives providing support to migrants and trafficking victims.
Unprecedented crackdown against civil society negatively influenced the situation of eliminating discrimination and efforts to introduce a comprehensive set of anti-discrimination legislation. As of the spring 2023, around 1249 NGOs, including those working in the fields of anti-discriminations, support of trafficking victims, human rights and migration. 
In the reported period, Belarus established National Personal Data Protection Centre in accordance with its recently adopted Law ""On Protection of Personal Data"", which partially corresponds to Directive 95/46/EC. 
Belarus has not achieved significant changes in introduction of integrated border management in its border operations, especially in the light of worsening situation at the border with the EU, almost complete suspension of communication with competent border authorities of the neighbouring EU countries and building walls on the border. The demarcation of the border with Ukraine has not been finished and never initiated with Russia. Absence of checkpoints on the Belarus-Russia border allowed human traffickers and irregular migrants to use a new way of transiting to the EU border, even after suspension of flights from Iraq and Syria to Belarus in the fall 2021.
"</t>
  </si>
  <si>
    <t xml:space="preserve">One of the most important issues for Georgia’s integration into the EU relates to the preparation to implement the acquis in the area of justice, freedom and security. According to the European Commission’s Staff Working Document (Analytical Report on Georgia of 1 February 2023), the country has achieved some progress in this direction - mostly in the area of terrorism, organized crime, migration and human trafficking. Legislation in some areas, notably on foreigners and asylum, is broadly aligned with the acquis. However, institutional cooperation and coordination are weak. As a result, implementation is sometimes unsatisfactory. During the review of the current state of affairs, civil society experts admitted that the most worrying tendencies were observed with regard to the state management of data protection and the implementation of anti-discrimination policies as there are still a number of complaints of xenophobia and hate speech filed in the media and public institutions. 
On 30 December 2021, the ruling majority in the parliament passed a bill to dissolve the State Inspector’s Service, an independent agency established in 2019 to monitor personal data protection and investigate abuse of power. The new bill fast-tracked by the ruling party lawmakers created two new separate bodies, the Special Investigation Service and the Personal Data Protection Service, tasked with the same responsibilities. The law was pushed through three hearings in just two days on 29-30 December. The ruling party argued that the two functions of the Inspector’s Service were unrelated to each other and the bill would increase investigative capacities of a new separate agency to probe abuse of power.
However, international and local observers expressed concerns that this decision undermined government accountability and sent a message that independent oversight will be met with retaliation, disciplinary measures and dismissal. This was an unexpected initiative publicized in media only on 24 December, and the whole process lacked transparent discussion and appropriate consultations. The ruling majority provided no credible reasons for this move.
Furthermore, the UN Country Team raised concerns that the new law envisaged “substantial broadening” of the list of crimes falling under the Investigation Service’s mandate, which "entails a serious risk of overburdening the agency and distracting its team from fulfilling its primary mandate to combat impunity". Accordingly, the efficiency and independence of the newly created agencies - the Special Investigation Service and the Personal Data Protection Service - are still to be proven.
Another important observation during the reporting period is related to the changes in public perceptions against hate speech, hate crime and discrimination. According to a study conducted by CRRC Georgia for the Co-operation Project "Fight against Discrimination, Hate Crimes and Hate Speech in Georgia" supported by the Council of Europe, hate speech has become an increasingly discussed topic in the Georgian discourse. The study, which was conducted in 2022, indicates that there is a rise in the share of the public who report that hate speech is a problem in Georgia.
The study indicates that the public is becoming more knowledgeable on and appreciative of diversity in Georgian society than they were in 2018. The data shows increased awareness of minorities in the country and double-digit rises in the share of people who view diversity in multiple forms as positive for the country. There is also progress in terms of knowledge and appreciation of the rights of minorities and vulnerable groups, as well as awareness of the cases of discrimination, hate crime and hate speech in Georgian society and who it affects.
Despite this progress, there has been little if any change in terms of the public awareness of Georgian legislation against discrimination, hate crime and hate speech. The authors of the study suggest that the government's efforts need new energy to work with the public on these issues.
</t>
  </si>
  <si>
    <t xml:space="preserve">Republic of Moldova continued efforts to improve border management and migration systems by investing in infrastructure, software and training. The country is a beneficiary of a cooperation plan between Frontex and the Moldovan Border Police. The plan was renewed for 2022-2024 in December 2021.
After Russian invasion of Ukraine on 24th of February 2022, the EU Border Assistance Mission to Moldova and Ukraine (EUBAM) reoriented its work to assist managing displaced persons from Ukraine.  On 2 June, A new Memorandum of Understanding was signed on 2 June, between the Commission, Ukraine and Republic of Moldova providing the opportunity of EUBAM using executive powers in border control if requested by one of the countries.
Republic of Moldova has adopted an Action plan for the implementation of recommendations proposed by the European Commission in its Opinion in June 2022 on the application for accession of Republic of Moldova to the European Union. The recommendation No. 9 refers to strengthening protection of human rights, especially of vulnerable groups, and solidification commitments to strengthen gender equality and to combat violence against women. There were developed and adopted equality and anti-discrimination policies in the Republic of Moldova: Program to Promote and Ensure Equality between Women and Men for the years 2023-2027; National program on employment for 2022-2026; Implementation program of the Strategy for strengthening interethnic relations (for 2023-2025); Program for the support of the Roma population in the Republic of Moldova for 2022-2025; Program on the management of the migration flow, asylum and integration of foreigners for the years 2022-2025; National program on the prevention and combating of violence against women and domestic violence for 2023-2027. Considerable efforts have also been made at the local level to manage the refugee crisis caused by the war in Ukraine.
he authorities from the Republic of Moldova and Romania signed on February 9, 2023 the Agreement between both states regarding the coordinated control on the territory of Romania, at the Leușeni - Albița border crossing point in the direction of entering Romania. Coordinated control started in April 2023.
</t>
  </si>
  <si>
    <t xml:space="preserve">The reported period was mostly dominated by the full-fledged Russian aggression against Ukraine and military actions. Nevertheless, Ukraine continued implementation of the reforms and changes included in the Association Agreement, among others, in the Justice and Security sphere.  By the end of 2022, the biggest progress before the start of aggression had been reached in integrated border management. Due to the war, the length of the border that Ukraine is not controlling increased, however, this is not influencing the migration issues, as it coincides with the frontline of military actions. 
Ukraine has signed and ratified 16 out of 18 main international conventions in the sphere of human rights and anti-discrimination, with most of the articles incorporated into the national legislation. Still, in terms of the anti-discriminatory sphere, the problem remains that the imperfection of the prosecution mechanism for discriminatory acts, particularly the lack of administrative responsibility for discrimination, hinders the protection of the rights of discriminated persons. Also, the absence of a unified approach to the definition of hate speech remains unsolved. In general, the migrant’s rights or vulnerable groups had the same effect as all other citizens of Ukraine in times of war. The Office of the Ombudsman is the main responsible for the monitoring and protection of human rights, including children's rights, in Ukraine. In 2022, they received an additional issue in their portfolio - a return of the children kidnapped by the Russian forces in the occupied territories. 
All the issues regarding visa-liberalization, biometric documents, and readmission Ukraine has solved before the visa-free regime approval. Ukraine ratified all necessary Conventions regarding organized crime and trafficking long ago, with relevant amendments made even in 2022. 
</t>
  </si>
  <si>
    <t>Missing entry</t>
  </si>
  <si>
    <t xml:space="preserve">Missing entry </t>
  </si>
  <si>
    <t>The uncertainties related to delimitation and demarcation of the borders
is an emerging key challenge for the security of the country since the secession of hostilities
following the outbreak of the Nagorno Karabakh conflict in September 2020. In the reporting period, Armenia engaged in the work of the the Commission on Delimitation and Border Security of the State Border between the Republic of Armenia and the Republic of Azerbaijan and the State Commission on the Delimitation of the State Border between the Republic of Azerbaijan and the Republic of Armenia. On November 3, the third meeting was held in Brussels.
The Commissions on demarcation of the Armenia-Georgia border has been working since 1996, and has not finalized their work yet. Reportedly, the sides agreed on 147 out of 225 km of the border. The Government's Action plan for 2021-2026 specifically mentions the importance of the demarcation with Georgia and Azerbaijan. According to the Armenian government’s approach, despite the fact that in relation to a part of the land border with Georgia the protocols were signed, however, unless there is an agreement on the demarcation of the entire border that is approved by the legislature, the border is not considered demarcated. No process of demarcation with Iran is going on. Effectively, it is 0% officially demarcated land borders.</t>
  </si>
  <si>
    <t>Armenia began the introduction of international and European standards for integrated border management and international best practices in 2010 in line with the Order of the President of Armenia on Approval of the Strategy for Border Security and Integrated State
Border Management of the Republic of Armenia. The strategy was followed by the approval of the “2011-2015 Action Plan for the Implementation of the Strategy for Border Security and Integrated State Border Management of the Republic of Armenia” by Decree of the Government of the RA No. 482-N of 21 April 2011. Then, the Government approved action plan for 2017-2021 for the "Border Security and integrated management of the state border". In the 2020 National Security Strategy of the Republic of Armenia, it is stipulated that "In its migration policy, Armenia is committed to safeguarding the free and safe mobility
of people, while simultaneously balancing the provision of national security. We shall continue
to ensure border security and increase the efficiency of integrated border management,
particularly through the prevention of illicit border crossings, the effective and humane
management of irregular migration, and the reduction of irregular migration of citizens of the Republic of Armenia".</t>
  </si>
  <si>
    <t xml:space="preserve">Azerbaijan established an Integrated Border Management (IBM) system. However, there are not specific legislation concerning to IBM. </t>
  </si>
  <si>
    <t>In 2019, Belarus adopted a Concept of Integrated Management of Belarusian State Border which takes into account the national interests of Belarus in the border area,  the functioning of the Eurasian Economic Union, as well as the UN Sustainable Development Goals. It is stated that the Concept has been developed on the basis of international treaties and normative legal acts of Belarus, as well as the model of integrated border management of the European Union. In fact, Belarusian border authorities suspended effective cooperation with colleagues from neighbouring EU countries and Ukraine.</t>
  </si>
  <si>
    <t xml:space="preserve">Border management is under the responsibility of the Ministry of Internal Affairs, the Ministry of Finance (Georgia Revenue Service) and the Ministry of Defence. Under the Ministry of Internal Affairs, the Border Police of Georgia is responsible for the state border protection (land and maritime) and the Patrol Police Department is responsible
for state border regime (border-migration control) at border crossing points. Border control legislation is partly aligned with the EU/Schengen acquis. The Integrated Border Management (IBM) Strategy for 2022-2026 and its action plan are yet
to be adopted. The Border Management and Coordination Division is in charge of the preparation of border management strategic documents, establishing a unified border risk analysis system, and coordinating activities of analytical units involved in the border management process in terms of border risk assessment.
</t>
  </si>
  <si>
    <t xml:space="preserve">Moldovan Government adopted the Strategy on IBM for 2018-2023  in 14.18.2018. On 6.10.2021 the Action Plan for 2021-2023 regarding the implementation of the National Strategy for the integrated management of the state border for the period 2018-2023 was adopted - https://www.legis.md/cautare/getResults?doc_id=109892&amp;lang=ro. 
</t>
  </si>
  <si>
    <t xml:space="preserve">The two points identified in the  AA regarding IBM is fulfilled by Ukraine. In 2019, Strategy of the integrated border management till 2025 was adopted by the Parliament. 
EU provides financial support for different projects regarding IBM, including on Ukraine-Moldova border (in 2021), work of the EUBAM, etc. </t>
  </si>
  <si>
    <t>Does your country have an operational legal framework establishing horizontal cooperation and information exchange between the bodies involved in IBM?</t>
  </si>
  <si>
    <t>The legal framework establishes cooperation and horizontal exchange of information between the state bodies, and it is effectively in use, including on the access to databases, etc. ‘The law on border’ provides for cooperation and information exchange among the state bodies involved. Other legislative acts establish similar provisions.</t>
  </si>
  <si>
    <t>The Concept of Integrated Management of Belarusian State Border sets three levels of interaction between IBM subjects: intradepartmental, interdepartmental and international. The concept emphasis that interaction with border, customs and other competent authorities of foreign states creates conditions for the participation of IBM subjects in ensuring international security, as well as for ensuring border security of Belarus. However, in fact Belarusian border authorities suspended effective cooperation with colleagues from neighbouring EU countries and Ukraine.</t>
  </si>
  <si>
    <t>Memorandum of Mutual Understanding Between Patrol Police Department, State Subordinated Agency – Border Police of Georgia of the Ministry of Internal Affairs of Georgia And Revenue Service of the  Ministry of Finance Regarding General Rules of Cooperation on State Border Guard Issues.</t>
  </si>
  <si>
    <t>Moldovan Government adopted the Strategy on IBM for 2018-2023  in 14.18.2018</t>
  </si>
  <si>
    <t xml:space="preserve">Vlauses regarding information exchange, data  bases and coordination between  different bodies involved in the  IBM are incorporate din  different acts of the national legislation. It lays in their  founding documents  such  as Charters https://customs.gov.ua/en/polozhennia, Customs Code,  Strategy of the IBM implementation, etc. </t>
  </si>
  <si>
    <t>In relation to the law enforcement aspects of Customs, has your country adopted and implemented a legal framework enabling the customs authorities to carry out complete investigations in criminal matters?</t>
  </si>
  <si>
    <t>The Customs Service is a part of the State Revenue Committee. The competence to investigation customs-related crimes was vested with the State revenue service (Customs Service is part of it) until 1 January 2023. Under the new Criminal Procedure Code entered into force as of 1 July 2022, as of 1 January 2023, these types of crimes are supposed to be investigated by the Investigative Committee (https://investigative.am/news/view/pek-qnnchakan.html). As of 1 January 2023, the State Revenue Service (SRS) is no longer exercising investigation function. Existing 55 SRS investigators' posts were tranferred to the Investigative Committee. As of 1 January 2023, new subdivision on tax-related offiences and smuggling - within the Investigative Committee has been created.</t>
  </si>
  <si>
    <t>According to article 37 of Belarusian Code of Criminal Procedure, Customs are authorised to carry out inquiries in criminal cases referred to their jurisdiction. In cases when preliminary investigation is optional Customs can initiate criminal proceedings and transfer materials of inquiry directly to the court.</t>
  </si>
  <si>
    <t xml:space="preserve">According to the Commission Staff Working document - the Analytical Report following the Communication from the Commission to the European Parliament, the European Council and the Council Commission Opinion on Georgia’s application for membership of the European Union (https://neighbourhood-enlargement.ec.europa.eu/system/files/2023-02/SWD_2023_31_Georgia.pdf)
Georgia is moderately prepared in the area of customs union. Customs legislation is not fully aligned with the EU acquis. Georgia needs to further align its 2019 Law on customs with the Union Customs Code. The administrative and operational capacity needs to be improved and resources of the customs service increased. Strenghtening of administrative capacity in the IT sector is of particular importance
</t>
  </si>
  <si>
    <t xml:space="preserve">A new Customs Code was approved by the Parliament of the Republic of Moldova on August 2021 and will enter into force 1 July 2023. It provides for special investigation activity and customs criminal prosecution. The Customs Code aims to unify, modernise and streamline the customs legislation, as well as to adjust it to Moldova’s commitments under the EU – Republic of Moldova Association Agreement. </t>
  </si>
  <si>
    <t>State custom  service has a right for administrative detention, investigations and fines according to the Administrative Law, but not Criminal Code</t>
  </si>
  <si>
    <t>In terms of border demarcation, what is your country’s length of border demarcated with third countries?</t>
  </si>
  <si>
    <t>The uncertainties related to delimitation and demarcation of the borders
is an emerging key challenge for the security of the country since the secession of hostilities
following the outbreak of the Nagorno Karabakh conflict in September 2020. In the reporting period, Armenia engaged in the work of the the Commission on Delimitation and Border Security of the State Border between the Republic of Armenia and the Republic of Azerbaijan and the State Commission on the Delimitation of the State Border between the Republic of Azerbaijan and the Republic of Armenia. On November 3, the third meeting was held in Brussels.
The Commissions on demarcation of the Armenia-Georgia border has been working since 1996, and has not finalized their work yet. Reportedly, the sides agreed on 147 out of 225 km of the border. The Government's Action plan for 2021-2026 specifically mentions the importance of the demarcation with Georgia and Azerbaijan.</t>
  </si>
  <si>
    <t xml:space="preserve">According to the information of the State Border Service, the length of the border of the Republic of Azerbaijan is 3360 km, including the length of land borders is 2648 km and the length of water borders (Caspian Sea) is 816 km. There are two main problems currently observed regarding the state borders of the Republic of Azerbaijan - 1) non-demarcation of the borders with Armenia and non-alignment of the border line 2) non-alignment of the obligations of the coastal countries regarding military security in the Caspian Sea. The length of the land borders of the Republic of Azerbaijan is 2647 km, and the length of the water borders is 816 km. The total length of the borders is 3463 km.
https://web.archive.org/web/20161111061426/http://www.dqmk.gov.az/index.php/home/page/445
Currently, a joint state commission works on the demarcation of the Azerbaijan-Russia border. So far, 184 signs have been installed on the state border and more than 150 km of border line has been demarcated. Currently, the main dispute is along the 55.2 km Samurchay water basin and 22.4 km along the sea border. There are two checkpoints on the border.
The Georgian-Azerbaijani border demarcation process started in 2002. It is reported that the commission has completed the demarcation of the remaining 305 km border line, excluding the 166 km border area. There are two checkpoints on the border.
The border line of Azerbaijan with Iran and Turkey was accepted as it was during the Soviet period.
There are ongoing talks on the border demarcation process between Azerbaijan and Armenia.
Thus, roughly, we can consider 1235 km of land border of Azerbaijan as demarcated. At the same time, according to the Convention on the Status of the Caspian Sea adopted in 2018, Azerbaijan has a sovereign border line along the 816 km sea coast. Thus, about 59 percent of the border can be considered demarcated. </t>
  </si>
  <si>
    <t>According to the data published by Belarusian State Border Committee, the overall length of demarcated border constitutes around 2008,6 km (overall length - 3600 km).
Belarus-Lithuania - 678,8 km (finished 2008)
Belarus-Latvia - 172,9 km (finished in 2009)
Belarus-Poland - 398,6 km (finished 1947)
Belarus-Ukraine - as of July 2021, 758,3 km land border demarcated (1 084 km in total).
Belarus-Russia - NOT demarcated (1283 km).</t>
  </si>
  <si>
    <t xml:space="preserve">The total length of the land section of the state border of Georgia is 1839 km: with the Republic of Turkiye - 275 km.; the Republic of Armenia - 224 km. the Republic of Azerbaijan - 446 km. the Russian Federation - 894 km. The border length is fully demarcated with the Republic of Turkiye only. </t>
  </si>
  <si>
    <t>The lengh of border with Romania is 684 km. The length of border with Ukraine is 1222 km. The border with Romania is totally demarcated. There are about one km that have to be demarcated with Ukraine. https://neighbourhood-enlargement.ec.europa.eu/system/files/2017-12/eni_2017_040535_eu_border_assistance_mission_to_moldova_and_ukraine.pdf</t>
  </si>
  <si>
    <t xml:space="preserve">The border is 100% demarcated, however, by February 2022, 7.3% was uncontrolled by the  government (5.8% of total incl. EU countries) - this was a part of the border with the Russian Federation. 
Due to the Russian aggression started in February 2022, the  situation deteriorated, it has been changing according to the military actions. By March 2023, Ukraine did not control 922 km (around 16%)of its  land border with Russia (returned back control over 1400 km of land border with Belarus and Russia that  previously had been lost in the military actions in 2022). </t>
  </si>
  <si>
    <t>Does the country have full control over its borders (demarcated or not) with its neighbors?</t>
  </si>
  <si>
    <t>Yes = 1 / No = 0 / Partially = 0,5 / Not applicable = -1</t>
  </si>
  <si>
    <t>partially</t>
  </si>
  <si>
    <t>0,5</t>
  </si>
  <si>
    <t>Does your country have border checkpoints administered commonly with (non-)EU neighboring countries?</t>
  </si>
  <si>
    <t>No. None of the border checkpoints are administered with (non-)EU neighboring countries (as defined in the list -https://economy-finance.ec.europa.eu/international-economic-relations/candidate-and-neighbouring-countries/neighbouring-countries-eu_en). However, border control in the Zvartnots airport, Yerevan is carried out jointly with the Russian Federal Security Service. Under the Interstate agreement between the Republic of Armenia and the Russian Federation of 1992 (https://docs.cntd.ru/document/1900722), Article 6 of the same agreement stipulates: “the border troops of the Russian Federation carry out the passage of people, transport means, cargo, products and other items through the checkpoints located at the RA border with Turkey and Iran”</t>
  </si>
  <si>
    <t>Belarus has 26 permanent checkpoints on the border land with EU and non-EU neighbouring countries (apart from Russia. However, recently there were cases when both countries established temporary border checkpoints to regulate the situation on the common border).</t>
  </si>
  <si>
    <t>There are 4 border checkpoints adminstered commonly with Ukraine (1 was closed in February 2022 as a result of Russian invasion in Ukraine). 
The authorities from the Republic of Moldova and Romania signed on February 9, 2023 the Agreement between both states regarding the coordinated control on the territory of Romania, at the Leușeni - Albița border crossing point in the direction of entering Romania. Coordinated control started in April 2023.</t>
  </si>
  <si>
    <t>Ukraine has joint border control  regime check points with Moldova (Palanca)</t>
  </si>
  <si>
    <t>Has your country ratified the UN Convention against Trans-national crime?</t>
  </si>
  <si>
    <t xml:space="preserve">The Republic of Armenia ratified the UN Convention against Transnational crime on  1 Jul 2003 (source: https://treaties.un.org/pages/ViewDetails.aspx?src=TREATY&amp;mtdsg_no=XVIII-12&amp;chapter=18&amp;clang=_en; https://www.state.gov/international-and-domestic-law/#conventions). Armenia also ratified Protocol to Prevent, Suppress and Punish Trafficking in Persons, Especially Women and Children, supplementing the United Nations Convention against Transnational Organized Crime and Protocol against the Smuggling of Migrants by Land, Sea and Air, supplementing the United Nations Convention against Transnational Organized Crime ( 1 Jul 2003), as well as Protocol against the Illicit Manufacturing of and Trafficking in Firearms, Their Parts and Components and Ammunition, supplementing the United Nations Convention against Transnational Organized Crime (26 Jan 2012 a)
</t>
  </si>
  <si>
    <t xml:space="preserve">Azerbaijan signed and ratified the UN Convention against transnational organized crime on 12 December 2000 and ratified it on 30 Oct 2003.  </t>
  </si>
  <si>
    <t>On 25/06/2003</t>
  </si>
  <si>
    <t xml:space="preserve">Law of the Republic of Moldova No. 15-XV of February 17, 2005 “On Ratifying the United Nations Convention against Transnational Organized Crime”. https://www.legis.md/cautare/getResults?doc_id=26556&amp;lang=ro
</t>
  </si>
  <si>
    <t>In 2004</t>
  </si>
  <si>
    <t>Has your country signed and ratified the Protocol to Prevent, Suppress and Punish Trafficking in Persons, Especially Women and Children, supplementing the United Nations Convention against Transnational Organized Crime? (Source: https://www.state.gov/inte</t>
  </si>
  <si>
    <t xml:space="preserve">Armenia signed Protocol to Prevent, Suppress and Punish Trafficking in Persons, Especially Women and Children, supplementing the United Nations Convention against Transnational Organized Crime on 15 Nov 2001 and ratified on  1 Jul 2003 (source: https://treaties.un.org/pages/ViewDetails.aspx?src=TREATY&amp;mtdsg_no=XVIII-12-a&amp;chapter=18&amp;clang=_en; https://www.state.gov/international-and-domestic-law/#conventions)
</t>
  </si>
  <si>
    <t xml:space="preserve">on 12 December 2000 Azerbaijan signed and ratified the Protocol to Prevent, Suppress and Punish Trafficking in Persons, Especially Women, and Children, supplementing the UN Convention against Transnational Organised Crime. </t>
  </si>
  <si>
    <t xml:space="preserve">On 03/05/2003 </t>
  </si>
  <si>
    <t>Republic of Moldova signed the Protocol to Prevent, Suppress and Punish Trafficking in Persons, Especially Women and Children, supplementing the United Nations Convention against Transnational Organized Crime in 2000 and ratified it in 2005 - https://www.legis.md/cautare/getResults?doc_id=117320&amp;lang=ro.</t>
  </si>
  <si>
    <t>Has your country signed and ratified the Optional Protocol to the Convention on the Rights of the Child on the sale of Children, Child Prostitution, and Child pornography? (Source: https://www.state.gov/international-and-domestic-law/#conventions)</t>
  </si>
  <si>
    <t xml:space="preserve">Armenia signed Optional Protocol to the Convention on the Rights of the Child on the sale of children, child prostitution and child pornography in 2003, and ratified in in 2005 (source: https://indicators.ohchr.org/; https://www.state.gov/international-and-domestic-law/#conventions)	</t>
  </si>
  <si>
    <t>Optional Protocol to Convention on the Rights of the Child (OPSC) – relative to sale of children, child prostitution &amp; child pornography was signed by Azerbaijan in 2000 and ratified in 2002.</t>
  </si>
  <si>
    <t>On 13/12/2001</t>
  </si>
  <si>
    <t>Republic of Moldova signed in 2002 and ratified in 2007 the signed and ratified the Optional Protocol to the Convention on the Rights of the Child on the sale of Children, Child Prostitution, and Child pornography - https://www.legis.md/cautare/getResults?doc_id=7303&amp;lang=ro.</t>
  </si>
  <si>
    <t>In 2003</t>
  </si>
  <si>
    <t>Does your country have a comprehensive strategy to fight organised crime and an action plan containing a timeframe, specific objectives, activities, results, performance indicators and sufficient human and financial resources for its implementation?</t>
  </si>
  <si>
    <t>In 2021, the then President of Armenia approved the National Programme on enhancing effectiveness of combatting organized crime in Armenia (https://www.arlis.am/documentview.aspx?docid=73264). The execurtive order remains in force to-date. The Programme contains directions, objectives, however lacks deadlines and indicators. In September 2022, a Roadmap of Cooperation for 2022-2025 was signed between Armenia and the UN ODC.
On 30 September 2021, the Government approved Action plan for combating  illicit drug trafficking and drug addiction for 2022. In early 2023, the Minister of Health reported that given the scale of the problem, an Inter-agency commission involving representatives from the Ministry of Internal Affairs, the Ministry of Education, Science, Culture and Sport and other ministries was launched to revise the national strategy. The Action plan contains clear deadlines and expected results but no performance indicators. In addition, national strategy to combat money laundering, financing of terrorism and proliferation of weapons of mass destruction for 2022-2024 adopted.</t>
  </si>
  <si>
    <t>Belarus has a framework law on Combating Organised Crime and 2023-2025 State Programme on Combating Crime and Corruption. The Programme contains a list of activities, a timeframe, and competent authorities. There are no data on indicators, material results or funding of these activities.</t>
  </si>
  <si>
    <t>The National Strategy on Combating Organised Crime 2021–2024 and Action Plan 2021-2022 were approved in September 2021. (Source: Communication from the Commission to the European Parliament, the European Council and the Council, Commission Opinion on Georgia's application for membership of the European Union (17 June 2022 https://neighbourhood-enlargement.ec.europa.eu/system/files/2022-06/Georgia%20opinion%20and%20Annex.pdf ))</t>
  </si>
  <si>
    <t>The Moldovan Government aproved on December, 28, 2022 the Program for prevention and fighting crime for 2022-2025 - https://www.legis.md/cautare/getResults?doc_id=135455&amp;lang=ro.</t>
  </si>
  <si>
    <t xml:space="preserve">Strategy on combat organized crime, adopted September 2020 https://zakon.rada.gov.ua/laws/show/1126-2020-%D1%80#Text
Action plan for Strategy realisation for 2022-2023 was adopted in September 2022. https://zakon.rada.gov.ua/laws/show/850-2022-%D1%80#Text
</t>
  </si>
  <si>
    <t>Is there legislation in place on fighting against money laundering, including financing of terrorism in line with EU standards?</t>
  </si>
  <si>
    <t xml:space="preserve">The last follow-up Mutual Evaluation Report relating to the implementation of anti-money laundering and counter-terrorist financing standards in Armenia was undertaken in 2019. According to that Evaluation, Armenia was deemed Compliant for 19 and Largely Compliant for 18 of the FATF 40 Recommendations. The law on fighting against money laundering and financing of terrorism as amended in 2021 comprehensively covers the main measures to fight against money laundering and financing terrorism.
</t>
  </si>
  <si>
    <t>https://www.coe.int/en/web/corruption/completed-projects/pgg-ii-azerbaijan</t>
  </si>
  <si>
    <t xml:space="preserve">The primary document in this sphere is the Law «On measures for prevention of laundering of criminal proceeds, financing of terrorism and financing of proliferation of weapons of mass destruction». By Resolution of Belarusian Council of Ministers of 25/03/2021 No. 170, an interdepartmental commission was established to prevent laundering of criminal proceeds, financing of terrorism and financing of proliferation of weapons of mass destruction. There is no updated information of Belarus completed FATF recommendations in order to enhance compliance of Anti-Money Laundering and Combatting Financing of Terrorism institutional framework with the applicable international standards and good practices. In practice, it is also difficult to assess whether Belarusian authorities efficiently address money laundering given the structure of the political system and corruption allegations. </t>
  </si>
  <si>
    <t>The legislative and institutional framework for anti-money laundering is making good progress in Georgia. Georgia has aligned with the fourth Anti-money laundering/Countering financing of terrorism directive and is in the process of aligning with the fifth directive. The overall coordination mechanism exists on paper but fully effective coordination and cooperation between supervisory, law enforcement and prosecutorial authorities is yet to be achieved.
Georgia’s anti-money laundering legislation partly addresses recommendations of the Financial Action Task Force (FATF) and relevant international legislation, however outstanding recommendations remain from Moneyval and it is under follow-up process by Moneyval. (the Commission Staff Working document - the Analytical Report following the Communication from the Commission to the European Parliament, the European Council and the Council Commission Opinion on Georgia’s application for membership of the European Union, February 2023. (https://neighbourhood-enlargement.ec.europa.eu/system/files/2023-02/SWD_2023_31_Georgia.pdf))</t>
  </si>
  <si>
    <t xml:space="preserve">Law of the Republic of Moldova No. 308 of December 12, 2017 ”On preventing and combating money laundering and financing terrorism” establishes measures to prevent and combat money laundering and terrorist financing. Several amendments to this were aproved. The last one was in 2022 to transpose the Directive (EU) 2015/2366 of the European Parliament and of the Council of 25 November 2015 - https://www.legis.md/cautare/getResults?doc_id=110418&amp;lang=ro </t>
  </si>
  <si>
    <t xml:space="preserve">Since 2005 Ukraine has regular Strategies on fighting against money laundering https://fiu.gov.ua/pages/dijalnist/funkcional/strategiya.html
By 2020 Ukraine fulfilled obligations according to the EU standards, mentioned in the  Association Agreement, regarding money laundering and establishing of the system to  monitor illegal financing and income. In January 2022, a Programme of Strategic Development of the State Financial Monitoring Service of Ukraine till 2024 was adopted. </t>
  </si>
  <si>
    <t>Has your country ratified the Council of Europe Convention on Laundering, Search, Seizure and Confiscation of the Proceeds from Crime and on the Financing of Terrorism (# 198)?</t>
  </si>
  <si>
    <t>Armenia ratified Council of Europe Convention on Laundering, Search, Seizure and Confiscation of the Proceeds from Crime and on the Financing of Terrorism on 02/06/2008 (source: https://www.coe.int/en/web/conventions/full-list?module=signatures-by-treaty&amp;treatynum=198)</t>
  </si>
  <si>
    <t>Belarus has not ratified CETS 198.</t>
  </si>
  <si>
    <t xml:space="preserve">Parliament aproved the Law of the Republic of Moldova No. 165 of July 13, 2007 ”On ratification of the Council of Europe Convention Laundering, Search, Seizure and Confiscation of the Proceeds from Crime and on the Financing of Terrorism” - https://www.legis.md/cautare/getResults?doc_id=107161&amp;lang=ro
</t>
  </si>
  <si>
    <t>Signed in 2005,  ratified in 2010</t>
  </si>
  <si>
    <t>Has your country ratified  the Council of Europe Convention on action against trafficking in human beings (THB)?</t>
  </si>
  <si>
    <t>Armenia ratified the Council of Europe Convention on action against trafficking in human beings (THB) on 14/04/2008	(source: https://www.coe.int/en/web/conventions/full-list?module=signatures-by-treaty&amp;treatynum=197)</t>
  </si>
  <si>
    <t>Belarus acceded to the Convention on 26/11/2013, thus becoming the first non-member state to join this treaty.</t>
  </si>
  <si>
    <t xml:space="preserve">Parliament aproved the Law of the Republic of Moldova No. 67-XVI of March 30, 2006 “On Ratifying the Council of Europe Convention on Action against Trafficking in Human Beings” - https://www.legis.md/cautare/getResults?doc_id=14479&amp;lang=ro
</t>
  </si>
  <si>
    <t>Is there a national framework legislation on combating trafficking in human beings?</t>
  </si>
  <si>
    <t>Armenia adopted Law on Identification and Assistance to Victims of Human Trafficking and Exploitation in 2014. It prescribes identification, referral, and assistance procedures for relevant actors. In 2021, the government developed screening indicators for social workers and adopted procedures to identify child victims among children not enrolled in school. Articles 132 and 132-2 of the 2003 criminal code criminalized sex trafficking and labor trafficking and prescribed penalties of five to eight years’ imprisonment, which were sufficiently stringent and, with regard to sex trafficking, commensurate with those for serious crimes, such as rape. As of July 1, 2022, new Criminal Code entered into force. Articles 188-190 criminalize trafficking in human beings or exploitation,  crime of trafficking or exploitation of child or persons in helpless situationas well as using services of exploited persons respectively. Definitions and sanctions in the new Criminal Code reflect the approach of the 2003 Criminal Code.</t>
  </si>
  <si>
    <t xml:space="preserve">
On 9 August 2017, Azerbaijan ratified the Council of Europe Convention on Laundering, Search, Seizure and Confiscation of the Proceeds from Crime and on the Financing of Terrorism (CETS No. 198).  Azerbaijan ratified CoE Convention on Action against trafficking of human beings on 23 June 2010.  Azerbaijan has national legislation on combating human beings. There is a state-led victim assistance mechanism in place in the country.
</t>
  </si>
  <si>
    <t>Belarusian Law "On Combating Trafficking in Human Beings" was adopted on 07/01/2012. It sets the organisational and legal framework for combating human trafficking, and also establishes a system of measures for the protection and rehabilitation of victims of human trafficking.</t>
  </si>
  <si>
    <t>Law of Georgia on Combating Human Trafficking (law of 2006 has been amended since its adoption).  Investigations of organised crime are conducted by several agencies and institutions, depending on the nature of the crime. Coordination is ensured by Georgia's Inter-agency Coordination Council for Combating Organised Crime which is established in accordance to the law. Crime statistics are collected by the Ministry of
Internal affairs in a case management data base. (Communication from the Commission to the European Parliament, the European Council and the Council, Commission Opinion on Georgia's application for membership of the European Union (17 June 2022 https://neighbourhood-enlargement.ec.europa.eu/system/files/2022-06/Georgia%20opinion%20and%20Annex.pdf ))</t>
  </si>
  <si>
    <t xml:space="preserve">The Government of the Republic of Moldova aproved the Decision No 461 on May 22, 2018 regarding the National Strategy for Preventing and Combating Trafficking in Human Beings for  2018-2023 and the Action Plan for its implementation, 2018-2020. On November 10, 2021 was aproved the Action Plan for its implementation in 2021-2022. It lacks an Action plan for 2023 - https://www.legis.md/cautare/getResults?doc_id=135158&amp;lang=ro#
</t>
  </si>
  <si>
    <t>Ukraine has quite a developed national legislation that cover different aspects of human trafficking, establishing their official  status, social  support, search, etc. The latest  document was adopted in 2021 - Concept of the State tailored social program to combat human trafficking for the period  up to 2025. https://zakon.rada.gov.ua/laws/show/800-2021-%D1%80#Text</t>
  </si>
  <si>
    <t>Is there a state-led victim assistance mechanism (National Referral Mechanism) in place?</t>
  </si>
  <si>
    <t xml:space="preserve">In 2014, Armenia passed the Law on Identification and Support to Persons Subjected to Trafficking in
Human Beings and Exploitation. This law led to
reviewing the 2008 National Referral Mechanism (NRM) for victims of Trafficking in Human Beings
(THB) and introduced a recovery and reflection period and residence permits for victims of THB. Under the law, victims of trafficking are eligible to social protection and assistance programs delivered throughout Armenia by social assistance services.
Victim protection is prescribed and fulfilled within the scope of the law on Identification of and Support to
Persons Subjected to Trafficking in Human Beings and Exploitation.” Based on this piece of legislation,
two state funded programs are implemented: (1) The State Programme for Social-Psychological
Rehabilitation of Victims of Trafficking in Human Beings and Exploitation of Women and Girls Subjected
to Sexual Exploitation and (2) The State Programme for Lump-Sum Monetary Compensation for Victims
of Trafficking and Exploitation, within the scope of which the mentioned groups receive long-term
support and monetary assistance. The support package provided within the scope of the first programme
includes the provision of shelter, in-kind assistance, legal protection, an opportunity to make use of state
healthcare, education, and other social programs. It also helps find a way out of the critical situation,
return to normal life, and avoid victimization. The programs are implemented by NGOs such as
Democracy Today, who competitively bid to run them through the public procurement
procedures/processes.
</t>
  </si>
  <si>
    <t xml:space="preserve">Belarusian Law "On Combating Trafficking in Human Beings" names a number of ministries involved in victim assistance mechanism. It sets that NGOs and international, and foreign organisations can cooperate with the state in efforts to combat human trafficking. However, according to Trafficking in Persons Report: Belarus (US Department of State), the Government of Belarus does not fully meet the minimum standards for the elimination of trafficking and is not making significant efforts to do so. Belarus did not report if it investigated, prosecuted, or convicted any traffickers and did not provide adequate protection services to trafficking victims. Belarusian authorities returned many third-country migrants and asylum seekers who arrived in the country as part of the state-sponsored humanitarian crisis to their countries of origin without comprehensively screening them for trafficking. Moreover, the government widely limited the activities of civil society organisations providing support to trafficking victims, and 2021 liquidated one of the country’s leading NGOs in this field. </t>
  </si>
  <si>
    <t>According to the law the Government of Georgia established the Interagency Coordination Council for Implementation of Measures against Human Trafficking. A multi-disciplinary national referral mechanism (NRM) provided SOPs for official identification and referral of victims to services. Law enforcement officially recognized victims who participated in investigations and the Permanent Group assessed and officially recognized victims who declined to participate in investigations; both recognitions granted victims access to the same protection and assistance services. The Permanent Group, composed of a five-member board of NGO and international organization representatives, was required by statute to convene and assess a potential victim within 48 hours. (Source: https://www.state.gov/reports/2022-trafficking-in-persons-report/georgia/)</t>
  </si>
  <si>
    <t xml:space="preserve">The creation of the NRS in Moldova began in 2006. The setting up of the National Committee for Combating Trafficking in Human Beings is provided by the Law No 241 of October 20, 2005 on preventing and combating trafficking in human beings and the Government Decision No. 472 of 26 March 2008 on approval of nominal composition of the National Committee on Combating Trafficking in Human Beings, Regulation of the National Committee. Currently the NRS is extended to all territorial administrative units of the Republic of Moldova where were created and trained multidisciplinary teams. </t>
  </si>
  <si>
    <t xml:space="preserve">The NRM exist however, defined by  different reports  as not effective. US 2022 report states: Observers highlighted the government’s ineffective coordination and implementation of anti-trafficking policies, and NGOs continued to identify systemic shortcomings in implementation of the national referral mechanism (NRM) at the regional level. In 2022, USAID worked in 12 regions of Ukraine to build local capacity to implement Ukraine’s National Referral Mechanism. This assistance has helped more than 6,000 representatives of local governments, CSOs, and other stakeholders to learn to identify, refer, and assist VOTs. </t>
  </si>
  <si>
    <t>Does your country comply with Trafficking Victims Protection Act (TVPA)’s minimum standards – tier ranking? Source: https://www.state.gov/documents/organization/271339.pdf</t>
  </si>
  <si>
    <t>According to the TIP 2022 report, Armenia remained on Tier 2. The Government of Armenia does not fully meet the minimum standards for the elimination of trafficking but is making significant efforts to do so. The government demonstrated overall increasing efforts compared with the previous reporting period. These efforts included prosecuting more traffickers and identifying more victims. Courts convicted a labor trafficker for the first time since 2014. The government adopted screening indicators for use by social workers, amended procedures to standardize data collection and information sharing, and provided comprehensive training to relevant staff. However, the government did not meet the minimum standards in several key areas. Police continued to repeatedly interrogate victims for long hours though reportedly within legal limits. First responders did not consistently screen vulnerable populations for trafficking indicators, while police in some remote areas lacked information and training to inform victims of their rights and victims continued to face low access to justice, including an absence of victim-centered procedures and formal victim-witness protection measures. The government maintained its prior year funding level for the implementation of the 2020-2022 national action plan (NAP), but the Ministerial Council did not meet.</t>
  </si>
  <si>
    <t>According to the TIP 2022 report, The Government of Azerbaijan does not fully meet the minimum standards for the elimination of trafficking but is making significant efforts to do so. The government demonstrated overall increasing efforts compared with the previous reporting period, considering the impact of the COVID-19 pandemic on its anti-trafficking capacity; therefore Azerbaijan was upgraded to Tier 2. https://www.state.gov/reports/2022-trafficking-in-persons-report/azerbaijan/</t>
  </si>
  <si>
    <t>According to the latest report on TIP (2022), Belarus was downgraded to Tier 3.</t>
  </si>
  <si>
    <t xml:space="preserve">Georgia's rank is - Tier 1 (source: https://www.state.gov/reports/2022-trafficking-in-persons-report/georgia/)
</t>
  </si>
  <si>
    <t>The Government of the Republic of Moldova does not fully meet the minimum standards for the elimination of trafficking but is making significant efforts to do so; therefore Moldova remained on Tier 2.</t>
  </si>
  <si>
    <t>According to the US 2022 Trafficking in Persons Report - The Government of Ukraine does not fully meet the minimum standards for the elimination of trafficking but is making significant efforts to do so. Despite the documented impact of the COVID-19 pandemic on the government’s anti-trafficking capacity, the government demonstrated overall increasing efforts compared to the previous reporting period; therefore Ukraine remained on Tier 2. https://www.state.gov/reports/2022-trafficking-in-persons-report/ukraine/</t>
  </si>
  <si>
    <t>Does your country have a comprehensive strategy to combat trafficking in human beings, which includes measures aimed separately at women and children? And an action plan containing a time frame, specific objectives, measures, results, performance indicato</t>
  </si>
  <si>
    <t>The Government of Armenia adopted its 6th National Action Plan (NAP) for 2020–2022. The NAP covers four principles, namely: prevention, prosecution, victim protection and assistance, and partnership. It contains a time frame, measures, results and indicators. It contains a separate section on child victims.</t>
  </si>
  <si>
    <t>2020-2022 and 2023-2025 State Programmes on Combating Crime and Corruption contain general provisions and activities in the sphere of combating human trafficking. The Programmes contain a list of activities, a timeframe, and competent authorities. However, there are no data on indicators, material results or funding of these activities, and specific measures aimed separately at women and children.</t>
  </si>
  <si>
    <t xml:space="preserve">Renewal of conprehensive strategy to combat trafficking in human beings has been delayed. According to the law the Government of Georgia  established the Interagency Coordination Council for Implementation of Measures against Human Trafficking. </t>
  </si>
  <si>
    <t>The National Strategy for Preventing and Combating Trafficking in Human Beings for 2018-2023 and the Action Plan for its implementation in 2018-2020 and the Action Plan for it implementation in 2021-2022 includes measures aimed to combat separately at women and children. The action plans contained time frame, specific objectives, measures, results, performance indicators.</t>
  </si>
  <si>
    <t xml:space="preserve">Yes, significant attention in paid particularly to  women and children. In 2013 Ukraine adopted a special document - Standard on social services provided for social integration and reintegration of  kids that  suffered human trafficking. Since 2022, both  Ombudsman and Children Ombudsman offices developed strategies and action plans for return of the Ukrainian kids kidnapped by the Russian officials from the  occupied territories of Ukraine. 
According to the national legislation  monthly  all  responsible agencies and institutions should report to the Ministry of Social policy regarding  cases of trafficking in human beings,  domestic violence, gender driven  violence, etc. </t>
  </si>
  <si>
    <t>Has your country introduced and/ or strengthened free and high-quality services for girls and women survivors of trafficking (i.e., shelters, helplines, dedicated health services, legal, justice service, counselling, housing), other relevant measures?</t>
  </si>
  <si>
    <t>The government demonstrated overall increasing efforts compared with the previous reporting period. The government provided temporary shelter, emergency medical services, and psychological aid to potential trafficking victims. The free of charge services are in place, including shelters, helplines, etc. and they are covered from the state budget. *I read the explanation of other colleagues and in light of their evaluation of similar situations, there is a need to change the answer/score to yes. I was too strict in assessing the situation. The government, in cooperation with an NGO, developed screening indicators for the State Migration Service (SMS) to help identify victims in migration flows.  The government also amended procedures to allow all governmental organizations and NGOs to refer potential victims to the Victim Identification Commission.  Civil society reported the referral procedures functioned well in 2022, and they had positive cooperation with the government. The government and local NGOs jointly provided legal, medical, and psycho-social support; housing; a one-time monetary compensation of 250,000 drams ($625); and access to social, educational, and employment projects.  The government allowed legal guardians of child victims to also receive the one-time monetary compensation.  The government maintained a cooperation agreement and partially funded one specialized NGO-run shelter to provide services to victims.</t>
  </si>
  <si>
    <t xml:space="preserve">https://www.coe.int/en/web/portal/-/council-of-europe-anti-trafficking-body-urges-azerbaijan-to-better-identify-victims-of-human-trafficking-and-improve-their-access-to-compensation-and-other-remedies
See June 2023 report: https://rm.coe.int/greta-evaluation-report-on-azerbaijan-3rd-evaluation-round-access-to-j/1680ab761d </t>
  </si>
  <si>
    <t>According to Belarusian law, TIP victims’ access to services is free and not dependent on their willingness to participate in the criminal process. Foreign victims are legally entitled to the same benefits as Belarusian victims. However, according to US Department of State report, the government’s victim assistance services, while free, continued to be underutilised and suffered from burdensome bureaucratic requirements, delays in service delivery, and inconsistent quality of service, sometimes leading victims to choose to pay for necessary services elsewhere or find support through NGOs. The government did not have trafficking-specific facilities available to care for victims, but local authorities operated approximately 138 “crisis rooms” that offered temporary shelter, including beds, meals, and personal hygiene products, to vulnerable adults, including victims of trafficking, regardless of nationality; the government did not report if trafficking victims used these facilities in 2021. In September 2021, the government liquidated one of the country’s leading NGOs providing assistance to trafficking victims, including a shelter for women and girls survivors of trafficking and domestic violence.</t>
  </si>
  <si>
    <t xml:space="preserve">According to the US State Department Report (  2022 Trafficking in Persons Report: Georgia) the government of Georgia slightly increased protection efforts.  Agency for State Care (ASC)-run crisis centers in five cities and NGOs provided initial psychological care, medical assistance, legal support, and temporary shelter for potential victims awaiting official victim status. Additionally, ASC operated anti-trafficking shelters in Tbilisi and Batumi and other victim assistance programs for official victims.
(ASC) also operated seven mobile groups responsible for identifying potential victims among vulnerable children who were homeless or used the streets as a source of livelihood, including a new mobile group created in November 2021 in the Adjara region; mobile groups assisted 245 children. 
While the government reported fewer inspections and interviews because of business and border closures in response to the pandemic, observers reported a lack of government capacity to identify forced labor victims, and alleged that victim identification efforts, particularly raids on commercial sex establishments, were proven ineffective by the low number of identified victims. Observers reported most identification efforts were led by the government as civil society mostly did not work in anti-trafficking due to a lack of grants and programs.
</t>
  </si>
  <si>
    <t>The framework in Moldova for assistance cooperation was established by the National Referral System (NRS) for Assistance and Protection of Victims and Potential Victims of Trafficking. The Assistance and Protection Centre is a place of refuge from trafficking in human beings. Operational since 2001, the Centre provides temporary shelter to victims of trafficking and at-risk cases – women and children – in a safe and welcoming environment. Child victims of trafficking and children of beneficiaries are catered for in child-friendly surroundings. During their stay, beneficiaries are offered a wide range of services including medical, psychological, social, legal, educational and recreational services. Since 2008, the Center was institutionalized and became a public institution, subordinated to the Ministry of Labour and Social Protection.</t>
  </si>
  <si>
    <t xml:space="preserve">Most of the services established both at the state level and level of NGOs or charities. However, not  all of them may  functioning to the  full capacity, including due to the martial law or war. 
Since 2020, Ministry of Social policy is defined by the  President as a National Coordinator in the sphere of combatting human trafficking.
In 2018, State agency "Call-center of the Ministry of Social Policy of Ukraine on questions of trafficking in human being, combat  and prevent domestic  violence,   gender based violence and violence against  children" was launched. That  work  in cooperation with  respective NGOs. 
In each regions Centers of the govermental social-pschycological assistance are created to  assist the victims. </t>
  </si>
  <si>
    <t>2.2.3.1 Visa Liberalisation</t>
  </si>
  <si>
    <t>Is your country implementing, or has your country completed the implementation of a Visa liberalisation Action Plan?</t>
  </si>
  <si>
    <t>Armenia and the EU signed Visa-facilitation and the Readmission Agreements. EU-Armenia Comprehensive and Enhanced Partnership Agreement (CEPA) directly provides that “the Parties shall continue to promote the mobility of citizens through the Visa-facilitation Agreement and consider in due course the opening of a visa-liberalisation dialogue
provided that conditions for well-managed and secure mobility are in place. Armenian officials have been raising the readiness to move to the visa liberalization phase, however to-date the process have not been launched yet.</t>
  </si>
  <si>
    <t xml:space="preserve">Azerbaijan has not signed a visa liberation action plan. However, the EU and the Republic of Azerbaijan signed a visa facilitation agreement (15554/13) in November 2013. </t>
  </si>
  <si>
    <t>A visa liberalisation dialogue has never been launched in Belarus.</t>
  </si>
  <si>
    <t xml:space="preserve">2013-The first Progress Report on Georgia; 2014-The second Progress Report on Georgia; 2015 - The third Progress Report on Georgia 2015 - The fourth Progress Report (final report) on Georgia, published in December 2015
Proposal for a REGULATION OF THE EUROPEAN PARLIAMENT AND OF THE COUNCIL -  The European Commission proposed on 9 March 2016 to allow visa-free travel to the Schengen area for Georgian citizens holding a biometric passport. This proposal for available translations of the preceding builds on the successful implementation by Georgia of all the benchmarks set in its Visa Liberalisation Action Plan
Statement by Commissioner Avramopoulos on the Council adoption of visa liberalisation for Georgia - The decision to transfer Georgia to the list of third countries whose nationals are exempt from visa requirement came into effect on 28 March 2017. From this date, the visa obligation for citizens of Georgia who hold a biometric passport and want to travel to the Schengen zone for a short-stay was abolished.
</t>
  </si>
  <si>
    <t xml:space="preserve">The liberalization of visas for the citizens of the Republic of Moldova is stipulated in Regulation (EU) 2018/1806 of the European Parliament and of the Council of 14 November 2018 listing the third countries whose nationals must be in possession of visas when crossing the external borders and those whose nationals are exempted from that requirement. 
</t>
  </si>
  <si>
    <t>Ukraine received a visa free regime back in 2017</t>
  </si>
  <si>
    <t>Is the visa liberalisation already in place?</t>
  </si>
  <si>
    <t>The process of visa liberalization has not been launched in relation to Armenia yet.</t>
  </si>
  <si>
    <t>On 28 March 2017. From this date, the visa obligation for citizens of Georgia who hold a biometric passport and want to travel to the Schengen zone for a short-stay was abolished.</t>
  </si>
  <si>
    <t>Moldova's citizens are exempt since 2014 from the requirement to be in possession of a visa when crossing the external borders of the member states for stays of no more than 90 days in any 180-day period.</t>
  </si>
  <si>
    <t xml:space="preserve">Yes, since 2017 with additional benefits introduced since the Russian invasion, as many  countries prolongued possible stay, introduced separate simplified procedures for refugee status, etc. </t>
  </si>
  <si>
    <t>If the Visa Liberalisation Action Plan exists, has your government adopted a domestic document for its implementation and set up a national co-ordination mechanism?</t>
  </si>
  <si>
    <t>The main authorities responsible for examining visa applications are the Consular Department of the Ministry of Foreign Affairs, and Georgia’s diplomatic missions and consular posts abroad. The visa register/database is hosted by the Ministry of Foreign Affairs. According to the Commission documents Visa legislation is broadly in line with the EU acquis, but the list of third countries with which Georgia maintains visa-free regimes is not fully aligned with the list of third countries whose nationals are subject to a visa for short stays in the EU.</t>
  </si>
  <si>
    <t xml:space="preserve">There is no national mechanism of co-ordination in place as the EU monitors the implementation of the benchmarks of the Action Plan. On December 2022 European Commission assessed the continuous fulfilment of the visa liberalisation benchmarks inluding the  Eastern Partnership countries (Georgia, Moldova and Ukraine). 
</t>
  </si>
  <si>
    <t>Does your country have a visa facilitation regime?</t>
  </si>
  <si>
    <t>The Visa Facilitation Agreement was signed in December 2012 and the Readmission Agreement in April 2013. Both agreements entered into force in January 2014 (https://home-affairs.ec.europa.eu/policies/international-affairs/collaboration-countries/eastern-partnership/mobility-partnerships-visa-facilitation-and-readmission-agreements_en).</t>
  </si>
  <si>
    <t>Visa facilitation and readmission agreement signed on 08/01/2020, entered into force on 01/07/2020, incl. visa fee down to 35 euros or waived for some categories of applicants, the deadline for consulates to take a decision on a visa application is shortened. The readmission agreement has been suspended by Belarus on 12/10/2021. The visa facilitation agreement has been suspended by the EU on 12/10/2021.</t>
  </si>
  <si>
    <t xml:space="preserve">Since 2008 Moldova implemented Visa facilitation Agreement, in 2013 some its provisions were updated - https://eur-lex.europa.eu/legal-content/EN/ALL/?uri=CELEX%3A22007A1219%2811%29
</t>
  </si>
  <si>
    <t>Is there a special law regulating data protection in accordance with the EU standards?</t>
  </si>
  <si>
    <t xml:space="preserve">There is a stand-alone Law on Personal Data Protection in Armenia (adopted by the parliament on 18 May 2015 and came into force on 01 July 2015). The EU General Data Protection Regulation (Regulation (EU) 2016/679) (GDPR) is not applicable in Armenia.
However, Armenian data protection legislation reflects most of GDPR’s main principles and rules. The transfer of personal data is one of the directions highly regulated by the authorised body. In 2022, an exhaustive list of the countries providing a sufficient level of personal data protection was redrafted by the Agency (only available in Armenian https://www.moj.am/storage/uploads/14Cucak_2022.pdf). The law requires the need for an individual's clear consent to the processing of his or her personal data
except for cases envisaged by law, the right to withdraw consent, the right to receive information on who, when and what processed. (E-citizen platform allows to see requests for data processing of any individual having access to the system); the right to the right to rectification, to erasure. The law also stipulates the obligation to implement appropriate security measures for data processors. In the case of data transfers to all other countries, which have not been included in this list, the consent of the Agency must be obtained. The law does not contain provisions and exceptions for cases when personal data need to be transferred to another state, international organization or private entity in order to protect public interests or the interests of the data subject. The law also covers the mandate and competences of the supervisory authority and envisages that it shall operate independently.
There is no right to data portability. There is no right to not be subject to automated decision-making.
No amendments to the law were made in the reporting period. </t>
  </si>
  <si>
    <t xml:space="preserve">The law On Personal Data of the Republic of Azerbaijan, protects the personal data. However, the national law is not in compliance in with the EU standards. Azerbaijan also did not set up an independent data supervisory authority. </t>
  </si>
  <si>
    <t xml:space="preserve">Belarusian Law "On Protection of Personal Data" was adopted on 07/05/2021. That is the first consolidated act on this matter in Belarus. Overall, it corresponds to Convention for the Protection of Individuals with regard to Automatic Processing of Personal Data (CETS 108) and introduces a number of statements similar to GDPR. However, the Law doesn't mention legitimate interest as a ground for data processing, implementing of the data subjects' rights is more formalised and difficult. </t>
  </si>
  <si>
    <t xml:space="preserve">The primary legislation regulating personal data protection is the Law of Georgia on Personal Data Protection adopted on 28 December, 2011. The law introduced the institution of the Personal Data Inspector with the function to control the legality of data protection in Georgia. In 2019, the Office of the Personal Data Protection Inspector was abolished and the State Inspector’s Service was set up-vested with the powers to inspect the legality of both investigative actions and personal data processing.  In December 2021 the Parliament adopted a new law on State Inspector Service (SIS) which divided the SIS into two agencies – Special Investigation Service and Personal Data Protection Service. The first agency will investigate the official misconduct, and the second agency will ensure the control of legality of the data processing and activities in Central Data Bank of covert investigations and e-communication identification.
</t>
  </si>
  <si>
    <t xml:space="preserve">The Personal Data Protection Law was adopted in July 2011 and entered into force in 2012.  
</t>
  </si>
  <si>
    <t xml:space="preserve">There are several  legislation in place in Ukraine. The law on information protection was adopted in 1994, updated 2020, but not  according to the AA obligations.  Separate Law on Personal Data Protection (adopted in 2010) exists, and regularly updated, considering some of the EC regulations, but still  it stated by the Cabinet of Ministers that it has not  been updated according the the EC Regulations 2016/679 as planned in 2020. </t>
  </si>
  <si>
    <t>Is there an independent data supervisory authority?</t>
  </si>
  <si>
    <t>Personal Data Protection Agency was created in 2015. It operates as a separate subdivision of the Ministry of Justice. The head of the Agency is appointed for 5-years term by the Prime Minister, upon nomination of the Minister of Justice, on the basis of joint recommendations of at least five human rights NGOs.
The Law stipulates that the authorized body for the protection of personal data shall operate independently. However, according to the Statute of the Personal Data Protection Agency, the Agency is managed by the
Minister of Justice and direct administration of the Agency is carried out by the Head of the Agency.  The Law on Personal Data Protection does not contain provisions guaranteeing financial independence of the Agency, e.g. the Agency depends on the budget allocations within the Ministry of Justice.
Head of the Agency is accountable to the Prime Minister, the Minister of Justice, and the corresponding Deputy Minister coordinating the activities of the Agency.</t>
  </si>
  <si>
    <t>The Ministry of Digital Development and Transportation has functions to oversight powers over privacy issues in Azerbaijan.</t>
  </si>
  <si>
    <t>In October 2021, in accordance with the Law "On Protection of Personal Data", National Personal Data Protection Center of the Republic of Belarus was established as a state institution, which in practice casts doubt on its efficiency, independence and objectivity.</t>
  </si>
  <si>
    <t xml:space="preserve">The National Centre for Personal Data Protection is the independent data supervisory authority.
</t>
  </si>
  <si>
    <t>State Service of Special Connection and Information Protection of  Ukraine https://cip.gov.ua/ua</t>
  </si>
  <si>
    <t>Does your country have the legal and institutional capacity to issue national passports for travelling abroad in accordance with European standards?</t>
  </si>
  <si>
    <t>The issuance of national passports is regulated by the Law on the Passport of a Citizen of the Republic of Armenia and respective bylaws. To travel abroad, either an ordinary passport with a validation stamp, or a biometric passport is required. Either of the types of passports are valid to travel abroad.  To travel to the Shengen zone, passport must also contain two blank pages and have been issued in the last 10 years and have a three-month validity period from the date you leave the Schengen area. In the framework of the visa facilitation process, Armenia introduced biometric passports in Armenia.</t>
  </si>
  <si>
    <t xml:space="preserve">Azerbaijan has a legal and institutional capacity to issue national passports for travelling abroad in accordance with the European standards. </t>
  </si>
  <si>
    <t xml:space="preserve">From 01/09/2021 Belarusians can apply for biometric passports which contains a special (integrated) microcircuit (electronic chip) with the personal data of the owner of the biometric document in accordance with the requirements of the International Civil Aviation Organisation (ICAO). In addition to the personal data of the owner, the chip contains his/her biometric data, such as a digital photo portrait and fingerprints used to identify the owner of this document. The decision to introduce biometric passports was announced by the authorities in 2019 as a part of Belarus- EU efforts in visa liberalisation field. </t>
  </si>
  <si>
    <t>Biometric passports has been issued in Georgia since 2010</t>
  </si>
  <si>
    <t xml:space="preserve">The national legislation is in line with the requirements for issuing passports. Republic of Moldova has the institutional capacity to issue national passports for travelling abroad in accordance with European standards.
</t>
  </si>
  <si>
    <t>Biometric passports have been introduced a year  before the visa-free regime and approved by the EC. Embassies of  Ukraine received special  equipment within this year of war, so to be  able to issue passports abroad for  refugees.</t>
  </si>
  <si>
    <t>Are biometric passports being issued?</t>
  </si>
  <si>
    <t xml:space="preserve"> Starting from July 2012, the country officially introduced two new identity documents to replace ordinary passports of Armenian citizens. One is ID card with electronic signature, which can be used within
the country, and the biometric passport with an electronic chip to be used for traveling abroad. The initial plan was to replace all ordinary passports by biometric ones by stopping issuance of ordinary passports at some point. However, since then the Government reconsidered its approach. First, issuance of both types of passports was permitted. Moreover, Armenian citizens were allowed to have both ordinary and biometric passports. According to the amendments to the Law on the passport of the Armenian national, the issuance of a biometric passport is suspended from 1 January 2023 to 1 January 2024 (source: https://www.arlis.am/documentview.aspx?docid=172088). According to the relevant authorities, this is because a new technologically more advanced approach is being implemented. The type of biometric passport issued since 2012 does not fully comply with the current requirements, does not contain all required data. New model/format of a biometric passport is being developed. Biometric passports issued prior to 01.01.2023 remain in force.</t>
  </si>
  <si>
    <t>On 01/09/2021 the Decree of the President of the Republic of Belarus of March 16, 2021 “On the biometric documents” entered into force. According to this Act, Belarus launches the issuance of biometric passports of Belarusian citizens. Passports of the current version (non-biometric) remain in circulation and continue to be issued by both internal affairs authorities and diplomatic/consular services.</t>
  </si>
  <si>
    <t xml:space="preserve">Since 1 January 2011, Moldova's authorities are issuing only biometric passports. As regards document security, due to the fact that non-biometric passports have not been issued since 1 January 2011, all non-biometric passports expired by 1 January 2021 - https://eur-lex.europa.eu/legal-content/EN/TXT/?uri=COM%3A2022%3A715%3AREV1&amp;qid=1670337341649
</t>
  </si>
  <si>
    <t>both in Ukraine and by  diplomatic missions abroad</t>
  </si>
  <si>
    <t>Is your country implementing the Readmission Agreement with the EU?</t>
  </si>
  <si>
    <t xml:space="preserve">Armenia and the EU signed Agreement between the European Union and the Republic of Armenia on the readmission of persons residing without authorisation. it entered into force on 01.01.2014 (source: https://eur-lex.europa.eu/legal-content/EN/TXT/?uri=CELEX%3A22013A1031%2802%29, https://www.arlis.am/DocumentView.aspx?docid=91443)
</t>
  </si>
  <si>
    <t xml:space="preserve">Azerbaijan signed the readmission agreement with the EU in 2014.   </t>
  </si>
  <si>
    <t xml:space="preserve">The readmission agreement has been suspended by Belarus on 12/10/2021. </t>
  </si>
  <si>
    <t>Georgia has readmission agreements with the EU (in force since 2011) and separately with Denmark as  well as Switzerland, Norway, Iceland, Montenegro, Moldova, Belarus and Ukraine. It has implementing protocols with 12 EU Member States (Analytical Report following the Communication from the Commission to the European Parliament and the Council Commission Opinion on Georgia’s application for membership of the European Union, February 2023. https://neighbourhood-enlargement.ec.europa.eu/system/files/2023-02/SWD_2023_31_Georgia.pdf)</t>
  </si>
  <si>
    <t>Agreement between the European Community and the Republic of Moldova on the readmission of persons residing without authorisation was signed on October 2007</t>
  </si>
  <si>
    <t>Since 2007</t>
  </si>
  <si>
    <t>Is there a competent civilian authority dealing with migration issues in your country?</t>
  </si>
  <si>
    <t>The State Migration Service is in charge of migration policy in Armenia. In the reporting period, it operated under the Ministry of Territorial Adminsitration and Development. However, as part of the major police reform, following the adoption of the legislative package on the establishment of the Ministry of Internal Affairs on 16 December 2022, the Migration Service is merged with the Passport and Visa Department and it turns into the Migration and Citizenship Service and it has been transferred under the newly created Ministry of Internal Affairs. The staff of the Migration Service are civil servants, and the Service is considered to be a civilian autority. (source: https://www.migration.am/news/523?lang=en)</t>
  </si>
  <si>
    <t xml:space="preserve">The State Migration Service a civilian authority dealing with migration issues in Azerbaijan. </t>
  </si>
  <si>
    <t>The Department of Citizenship and Migration (part of the Ministry of Internal Affairs)</t>
  </si>
  <si>
    <t>The State Commission on Migration Issues (SCMI/Commission) was set up on 13 October 2010 on the basis of the Government's Ordinance No. 314. The Commission is the Government's consultative body to discuss and take decisions on various important issues related to migration management. The Commission comprising 9* government entities is chaired by the Ministry of Justice and co-chaired by the Ministry of Internal Affairs. (https://migration.commission.ge/index.php?article_id=59&amp;clang=1)
In addition, in 2013, international and non-governmental organizations working in the field were granted a consultative status within the Commission to provide additional expertise and develop a format of cooperation. Thanks to their active cooperation with the Commission’s Secretariat, significant progress has been achieved in eradicating thematic overlap and ensuring targeted use of existing resources. In 2021 Public Defender's Office also joined SCMI with the consultative status.
The Ministry of Internal Affairs is in charge of the fight against irregular migration. The
Migration Department is responsible, among other responsabilities, for issues related to
international protection, for identifying persons illegally residing in the territory of Georgia, for implementing return procedures and for administration of the Temporary Accommodation Centre</t>
  </si>
  <si>
    <t xml:space="preserve">The General Inspectorate for Migration is a subdivision of the Ministry of Internal Affairs being charge with migration management.
</t>
  </si>
  <si>
    <t xml:space="preserve">State Migration Service </t>
  </si>
  <si>
    <t>Is there a framework document on regulation of migration policy in your country?</t>
  </si>
  <si>
    <t xml:space="preserve">in May 2021, the Government of Armenia approved the Conceptual framework of the Republic of Armenia for the state management of migration (available at https://migration.am/content/pdf/Conceptual%20Framework%20for%20the%20Migration%20Management%202021%20%20English.pdf). Prior to the adoption of this document, there was Migration Strategy for 2017-2021 and 2017-2021 Action Plan for effective implementation of the Strategy. </t>
  </si>
  <si>
    <t>Azerbaijan adopted the Migration Code in 2013. At the same time, the State Migration Management Policy Concept of Azerbaijan (2004) and the State Migration Programme for 2006-2008 also maintain important aspects of migration in Azerbaijan.</t>
  </si>
  <si>
    <t>On 04/11/2021 the Concept of the Migration Policy of the Union state was adopted as a basis for formation of a single migration space in Belarus and Russia. On the national level Belarus adopted the National Strategy of Sustainable</t>
  </si>
  <si>
    <t>The 2021-2030 migration strategy was adopted in 2020. It covers the improvement of migration management, facilitating legal migration, the fight against illegal migration, the reintegration of returned migrants, an improved asylum system and the integration of aliens. Migration Strategy and subsequent Action Plan is available online. (Analytical Report following the Communication from the Commission to the European Parliament and the Council Commission Opinion on Georgia’s application for membership of the European Union, February 2023. https://neighbourhood-enlargement.ec.europa.eu/system/files/2023-02/SWD_2023_31_Georgia.pdf)</t>
  </si>
  <si>
    <t>The Government of the Republic of Moldova adopted the Program on the management of the migration flow, asylum and integration of foreigners for the years 2022-2025. The goal of the Program is to ensure the development of an integrated migration management system based on strong institutions, effective tools and clear procedures.</t>
  </si>
  <si>
    <t>Strategy of the migration policy of Ukraine till 2025 - https://zakon.rada.gov.ua/laws/show/482-2017-%D1%80#Text</t>
  </si>
  <si>
    <t>Does your country have legislation on subsidiary, humanitarian and temporary protection?</t>
  </si>
  <si>
    <t>The Law on Refugees and Asylum provides two grounds for protection: one in compliance with the refugee definition under the 1951 Convention, and the second ground - for those who are compelled to leave the country of his/her nationality, or, in
case of a stateless person, the country of his/her former habitual residence due to
generalised violence, foreign aggression, internal conflicts, massive violations of human
rights, or other serious events disrupting public order (Art.6). Art. 3 defines the ground for granting temporary protection (asylum) in case of a mass influx. Under the Law, non-refoulement is guaranteed. Under Art. 9(3), a foreign national or stateless person may not be expelled, returned or extradited to another
country where there is a danger, as per well-founded reasons, that he/she would be subjected
to cruel and inhuman or degrading treatment or punishment, including torture. This is reinforced by Art. 55 of the Constitution ( No one may be expelled or extradited to a foreign state, if there is a real danger that the given person may be subjected to death penalty, torture, inhuman or degrading treatment or punishment in that country) and Armenia's obligations under the human rights law.</t>
  </si>
  <si>
    <t xml:space="preserve">Azerbaijan lacks specific legislation dealing with the legalisation on subsidiary, humanitarian and temporary protection. </t>
  </si>
  <si>
    <t>Socio-Economic Development of the Republic of Belarus for the period until 2030 and sub-programme 2 "Migration" of the State programme "Enforcement of law and order" for 2021-2025, which is named as the main instrument for achieving the goals in the field of migration.</t>
  </si>
  <si>
    <t xml:space="preserve">Law of Georgia on International Protection 2016-2018). The legislation on foreigners is broadly in line with the EU acquis. It provides for the nonrefoulement principle, residential status of foreign seasonal workers and maximum detention time for irregular migrants in detention centres. The legal framework needs to be further aligned regarding migrants’ access to rights, notably for vulnerable migrants. Georgia joined the European Migration Network as an observer in 2021 (Analytical Report following the Communication from the Commission to the European Parliament and the Council Commission Opinion on Georgia’s application for membership of the European Union, February 2023. https://neighbourhood-enlargement.ec.europa.eu/system/files/2023-02/SWD_2023_31_Georgia.pdf)
</t>
  </si>
  <si>
    <t xml:space="preserve">Law of the Republic of Moldova of July, 16, 2010 No. 200 ”On foreigners in Republic of Moldova” regulates the entry, stay and exit of foreigners on/from the territory of the Republic of Moldova, the granting and prolongation of the right of stay, repatriation, documentation, provides for coercive measures in the event of non-compliance with the residence permit and surveillance measures of immigration, in accordance with international treaties to which the Republic of Moldova has acceded.
</t>
  </si>
  <si>
    <t>Law of Ukraine on refugess and individuals, which need subsidiary or  temporary protection, 2013, with 
 last updated made in 2023, https://zakon.rada.gov.ua/laws/show/3671-17#Text</t>
  </si>
  <si>
    <t>Does your country have in place procedures related to treatment of refugee status and asylum applications?</t>
  </si>
  <si>
    <t>Law on Refugees and Asylum (entered into force on 24.01.2009) defines the procedures on the treatment of refugees and processing asylum applications. The process in English - https://www.migration.am/from_asylum_application_to_status_granting_stage</t>
  </si>
  <si>
    <t xml:space="preserve">The State Migration Service is authorised state body and has relevant procedures related to treatment of refugee status and asylum applications. 
</t>
  </si>
  <si>
    <t>The Law of the Republic of Belarus of June 23, 2008 N 354-Z (as amended on 05/11/2023) "On Granting Foreign Citizens and Stateless Persons Refugee Status, Subsidiary Protection, Asylum and Temporary Protection in the Republic of Belarus" regulates procedures related to treatment of international protection applications.</t>
  </si>
  <si>
    <t xml:space="preserve">The Migration Department of the Ministry of Internal Affairs is responsible for asylum procedures. Legislation on asylum is broadly in line with the EU acquis, notably on improved reception standards and the rights of asylum applicants such as rights for employment, secondary education, psychological and social aid, reunification of families and subsidiary protection. Further alignment is needed in particular on interview techniques, access to rights and legal aid.
A programme for the integration of persons under international protection, asylum seekers and stateless persons is run by the Legal Entity of Public Law for Internally Displaced Persons, Eco-Migrants and Livelihood Agency of the Ministry of Internally Displaced Persons from the Occupied Territories, Labour, Health and Social affairs of Georgia. Georgia cooperates with the EU Asylum Agency.  (https://neighbourhood-enlargement.ec.europa.eu/system/files/2023-02/SWD_2023_31_Georgia.pdf)
</t>
  </si>
  <si>
    <t>The Refugee and Integration Directorate of the General Inspectorate for Migration – a subdivision of the Ministry of Internal Affairs – is the authority
responsible for managing and solving the problems of asylum-seekers, refugees and beneficiaries
of humanitarian or temporary protection. The Refugee and Integration Directorate collaborates with the public administration authorities in
implementing the norms and procedures necessary to ensure the observation of the rights of asylum-seekers, refugees, beneficiaries of humanitarian or temporary protection.</t>
  </si>
  <si>
    <t>Has your country ratified the 1951 UN Convention on refugees' status and its 1967 Protocol?</t>
  </si>
  <si>
    <t>Armenia acceded to both the 1951 UN Convention on refugees' status and the Protocol on  6 Jul 1993 (source: https://treaties.un.org/pages/ViewDetailsII.aspx?src=TREATY&amp;mtdsg_no=V-2&amp;chapter=5&amp;Temp=mtdsg2&amp;clang=_en and https://treaties.un.org/pages/ViewDetails.aspx?src=IND&amp;mtdsg_no=V-5&amp;chapter=5)</t>
  </si>
  <si>
    <t xml:space="preserve">Azerbaijan is a State party to the 1951 Convention relating to the Status of Refugees and its 1967 Protocol (hereinafter referred to jointly as the 1951 Convention). Azerbaijan also acceded to the 1954 Convention relating to the Status of Stateless Persons (the 1954 Convention) and to the 1961 Convention on the Reduction of Statelessness (the 1961 Convention).  </t>
  </si>
  <si>
    <t>Belarus supported a recommendation made by Georgia during the 3rd UPR Cycle (2020) to ratify both instruments. No sign that this would have been set onto the agenda however.</t>
  </si>
  <si>
    <t>Georgia is a party to the 1951 Geneva Convention on the status of refugees and its 1967 Protocol.</t>
  </si>
  <si>
    <t xml:space="preserve">Republic of Moldova joined the UN Convention of 1951 and Protocol of 1967 in 2001. 
</t>
  </si>
  <si>
    <t>in 2002</t>
  </si>
  <si>
    <t>Does your country have legislation on status of those persons?</t>
  </si>
  <si>
    <t>Law on Refugees and Asylum regulates issues related to the defintion of a refugee and asylum seeker, their rights, procedures, safeguards, etc.</t>
  </si>
  <si>
    <t xml:space="preserve">The Migration Code </t>
  </si>
  <si>
    <t>The Law of the Republic of Belarus of June 23, 2008 N 354-Z (as amended on 05/11/2023) "On Granting Foreign Citizens and Stateless Persons Refugee Status, Subsidiary Protection, Asylum and Temporary Protection in the Republic of Belarus" regulates status of persons under different categories of international protection.</t>
  </si>
  <si>
    <t>The issues related to obtaining asylum in Georgia are regulated by the Law of Georgia on International Protection. The Law provides for the following forms of international protection:
• Refugee status;
• Humanitarian status;
• Status of a person under temporary protection.
The decision to grant any of the above-mentioned statuses is made by the Ministry of Internal Affairs of Georgia.
Refugee status - shall be granted to an alien or stateless person, who is outside the country of origin due to well-founded fear of persecution for reasons of race, religion, nationality, membership of a particular social group or political opinion, and is unable or, owing to such fear, is unwilling to avail himself of the protection of the country of origin.
(https://migration.commission.ge/index.php?article_id=19&amp;clang=1)</t>
  </si>
  <si>
    <t xml:space="preserve">Law of Republic of Moldova of December, 18, 2008 No. 270 “On Asylum in the Republic of Moldova”  establishes the legal status of foreigners, stateless persons and beneficiaries of a form of protection in the Republic of Moldova, as well as the procedure for granting, ceasing and cancelling protection.
</t>
  </si>
  <si>
    <t>The law of Ukraine on the status of refugees and and people who  need temporary protection. Adopted in 2012, latest changes made in 2023. https://zakon.rada.gov.ua/laws/show/3671-17#Text</t>
  </si>
  <si>
    <t>Is regularly updated migration data of your country containing data on illegal and legal migration available?</t>
  </si>
  <si>
    <t>Migration Service publishes data on illegal and legal migration (migration.am). As of Januaru 2023, the Migration Service was merged with Visa and Passport department and transferred under the newly created Ministry of Intenral Affairs. In the reporting period, the old webpage continued to be be operational while the creation of a new website is in progress. The webpage contains a separate part on migration. It includes separate explicit parts for legal and illegal migration. It offers access to the Extended Migration Profile of the Republic of Armenia, however it does not cover the reporting period. Statistics on asylum applications, residence permits granted, readmission, border crossing is available per year. In Armenian, it is up-to date, however reports for 2022 are not yet available in English (https://www.migration.am/statistics?lang=hy).
In addition, the Statistics Committee publishes migration related data on armstat. Transferring the migration service under the Ministry of Internal Affairs may lead to further improvement of data on illegal migration. At the moment, other relevant agencies also maintain data and statistics related to migration, and data are not always consolidated.</t>
  </si>
  <si>
    <t>Different state authorities, such as State Border Service and State Migration Service regularly issue a data on illegal and legal migration.</t>
  </si>
  <si>
    <t>The Department on Citizenship and Migration publishes data on different forms of migration, including statistics on irregular migration (only those who were arrested or detained in Belarus) on its website. The statistics is generalised and published once a year/half-year. The requests on more precise data from registered CSOs has been ignored by state bodies.</t>
  </si>
  <si>
    <t>The State Commission on Migration Issuses publishes Migration Profile of Georgia (2021) With migration statistics for the year. The Migration Department of the Ministry of Internal Affairs is responsible for asylum procedures. Ministry of Internal Affairs publishes some  data on migration statistics</t>
  </si>
  <si>
    <t xml:space="preserve">Partially. The migration profile is partially  updated. Since 2005, the authorities drafted four reports on Migrational Profile in the Republic of Moldova. The latest one "The extended migration profile of the Republic of Moldova 2017-2021" was developed in 2022 -
http://bma.gov.md/ro/content/profilul-migra%C8%9Bional-extins-al-republicii-moldova-2017-2021
</t>
  </si>
  <si>
    <t>Both monitoring of migration process and migration profile. However, the latest  collected data available and the full  migration profile are dated 2020 https://dmsu.gov.ua/diyalnist/monitoring-migraczijnix-proczesiv/migraczijnij-profil.html
Other information regarding migration and citizenship is available for 2022 https://dmsu.gov.ua/assets/files/statistic/year/2022_12.pdf</t>
  </si>
  <si>
    <t>Does your country have adequate migration infrastructure (i.e. asylum centres, including detention centres)?</t>
  </si>
  <si>
    <t xml:space="preserve">There is only one state-run center for asylum seekers in Armenia. Existing capacity of the center for asylum seekers does not correspond to the actual need. With the increased demand and increased number of applicaitons, there is a need to expand the capacity to accommodate asylum seekers.  Construction of a new asylum center is underway in Abovyan, Kotayk. It is envisaged to accommodate up to 120 persons. The construction is expected to be completed by the end of 2023. 
There are no separate detention center for migrants operated in Armenia. Armenia lacks special accommodation centres for irregular
migrants compliant with the established international standards. There are only fledgling
assisted voluntary return and reintegration (AVRR) programmes for migrants to return to
their countries of origin. </t>
  </si>
  <si>
    <t>The Baku and Yevlakh City Detention Centers for Illegal Migrants operating in Azerbaijan. Baku City Detention Center is designed for 120 people. There are no independent oversight detailing detention conditions.</t>
  </si>
  <si>
    <t>In Belarus, there are only three state-led centres for people who have already applied for protection in Belarus. These centres can provide accommodation for only around 70 people. In Belarus, there are no separate institutions for the detention of foreign citizens and stateless people in case they violate migration laws. They are kept in temporary detention facilities for administratively detained or arrested persons in conditions unsuitable for long-term detention.</t>
  </si>
  <si>
    <t xml:space="preserve">Legislation on asylum is broadly in line with the EU acquis, notably on improved reception standards and the rights of asylum applicants such as rights for employment, secondary education, psychological and social aid, reunification of families and subsidiary protection.
Further alignment is needed in particular on interview techniques, access to rights and legal aid.
A programme for the integration of persons under international protection, asylum seekers and stateless persons is run by the Legal Entity of Public Law for Internally Displaced Persons, Eco-Migrants and Livelihood Agency of the Ministry of Internally Displaced
Persons from the Occupied Territories, Labour, Health and Social affairs of Georgia.
Temporary Accommodation Centre for asylum seekers in Martkopi was opened in 2016, with the total capacity to 132 persons. The Migration Department of the Ministry of Internal Affairs of Georgia also administers the Temporary Accommodation Centre for persons illegally staying in the country. </t>
  </si>
  <si>
    <t>Three integration centers for foreigners were created in 2017 in the northern, central and southern parts of the country (Chisinau, Balti and Cahul). The respective centers are have to facilitate foreigners' access to information on integration activities and to ensure the quality of the services provided by the General Inspectorate for Migration.</t>
  </si>
  <si>
    <t>Before the Russian invasion of February 2022, Ukraine had 2 types: Centers for temporary stationing of foreigners and people without citizenship (Mykolaiv, Chernihiv, Volyn); and Centers for temporary stationing of refugees (Odesa, Yagotin, and Zakarpattya)
Legally all 6 centers are functioning now</t>
  </si>
  <si>
    <t>Has your country ratified the main international human rights treaties and their protocols, including ICESCR, CRC, ICERD, CEDAW and ICRMW, as well as ILO Conventions No. 100, 111 and 143?</t>
  </si>
  <si>
    <t>The Republic of Armenia is a state party to the main human rights instruments. More specifically:  Convention against Torture and Other Cruel Inhuman or Degrading Treatment or Punishment (accession in 1993) and its Optional Protocol (14 Sep 2006), International Covenant on Civil and Political Rights (23 Jun 1993), Convention for the Protection of All Persons from Enforced Disappearance (24 Jan 2011), Convention on the Elimination of All Forms of Discrimination against Women (13 Sep 1993),  International Convention on the Elimination of All Forms of Racial Discrimination (23 Jun 1993), International Covenant on Economic, Social and Cultural Rights (13 Sep 1993),Convention on the Rights of the Child (23 Jun 1993), CRC-OP-AC (30 Sep 2005), CRC-OP-SC (30 Jun 2005), Convention on the Rights of Persons with Disabilities (22 Sep 2010). Armenia signed the International Convention on the Protection of the Rights of All Migrant Workers and Members of Their Families on 26 Sep 2013, however has not ratified/acceded to the Convention yet (source: https://tbinternet.ohchr.org/_layouts/15/TreatyBodyExternal/Treaty.aspx?CountryID=8&amp;Lang=EN). Armenia ratified ILO Equal Remuneration Convention, 1951 (No. 100) and Discrimination (Employment and Occupation) Convention, 1958 (No. 111) on 29 Jul 1994 as well as Migrant Workers (Supplementary Provisions) Convention, 1975 (No. 143) on 27 Jan 2006.</t>
  </si>
  <si>
    <t xml:space="preserve">Azerbaijan also ratified the main international human rights treaties including ICESCR, CRC, ICERD, CEDAW and ICRMW and well as ILO Conventions No. 100 and 111. The Country ratified Optional Protocols of ICERD and CEDAW. Azerbaijan also did not ratify the ILO Convention no. 143.  </t>
  </si>
  <si>
    <t>Belarus hasn't acceded to ICRMW, ILO Convention 143, second optional protocol to ICCPR. Belarus denounced the first Optional protocol to ICCPR (08/02/2023 was the last day of submitting complaints).</t>
  </si>
  <si>
    <t>Republic of Moldova ratified ICESCR, CRC, ICERD, CEDAW, ILO Coventions No. 100, 111.
Republic of Moldova did not ratify the ICRMW and ILO Convention No. 143.</t>
  </si>
  <si>
    <t xml:space="preserve">From 18  main  human  rights conventions (mechanisms)  Ukraine has signed 17 (except of International Convention on the Protection of the Rights of All Migrant Workers and Members of their Families), and ratified (accessed) 16 (except Optional Protocol to the International Covenant on Economic, Social and Cultural Rights) </t>
  </si>
  <si>
    <t>Is the principle of non-discrimination included in the national migration legislation?</t>
  </si>
  <si>
    <t>There is no stand-alone law on anti-discrimination in Armenia. The human rights of foreigners in Armenia are not included in one singular act. Relevant provisions are included mainly in the Constitution and the Law on Foreigners and other applicable laws. 
Art. 29 of the Constitution stipulates the prohibition of discrimination. According to the Armenian Constitution, ratified international and regional treaties become automatically part of Armenia’s domestic legislation and in case of conflict with a national law, treaties prevail. 
No explicit provision on the prohibition of discrimination is also envisaged by the Law on Refugees and Asylum․ The Law on Foreigners also does not explicitly refer to the principle of non-discrimination, however it provides that foreigners in Armenia have equal rights and obligations as citizens unless otherwise envisaged in laws and internarional treaties. Everyone in Armenia, including migrants, enjoys the right to education, irrespective of ethnicity, race, sex, language, religion and political or other views․ The Labour Code explicitly prohibits discrimination, both direct and indirect, lists the grounds. Regarding removal and expulsion, the Law on Foreigners prohibits the expulsion of foreigners to a
State where human rights are being violated, particularly if he/she is threatened with persecution on the grounds of racial, religious affiliation, social origin, citizenship, or political convictions, or if the foreigners concerned might be subjected to torture or cruel, inhuman or degrading treatment or punishment or to death penalty.</t>
  </si>
  <si>
    <t>The Migration Code (Article 74) containing anti-discrimination clauses.</t>
  </si>
  <si>
    <t>Belarusian Constitution establishes a general principle of equality before the law and equal protection of rights without any discrimination. The system of legal regulation for issues related to discrimination is represented by several regulatory legal acts. However, Belarus does not possess a single unified normative legal act governing the</t>
  </si>
  <si>
    <t xml:space="preserve">According to the Georgian legislation Asylum-seeker or person under international protection shall not be returned or expelled to the border of the country where his/her life or freedom would be threatened on account of the race, religion, nationality, membership of a particular social group or political opinion. This principle is known as the “principle of non-refoulement”.(https://migration.commission.ge/index.php?article_id=19&amp;clang=1) .
Georgian law on International Protection ensures its application without discrimination to an asylum seeker and an internationally protected person, regardless of his/her race, skin colour, language, sex, age, citizenship, origin, place of birth, place of residence, property or social status, religion or belief, national, ethnic or social affiliation, profession, marital status, health status, disability status, sexual orientation, gender identity and expression, political or other views, and other grounds. (https://matsne.gov.ge/en/document/view/3452780?publication=2)
Legislation on asylum is broadly in line with the EU acquis, notably on improved reception standards and the rights of asylum applicants such as rights for employment, secondary education, psychological and social aid, reunification of families and subsidiary protection. Further alignment is needed in particular on interview techniques, access t (Analytical Report following the Communication from the Commission to the European Parliament and the Council Commission Opinion on Georgia’s application for membership of the European Union, February 2023. https://neighbourhood-enlargement.ec.europa.eu/system/files/2023-02/SWD_2023_31_Georgia.pdf)
</t>
  </si>
  <si>
    <t>The principle of non-discrimination is included in the national migration legislation - Law on Azylum in the Republic of Moldova (art. 10).</t>
  </si>
  <si>
    <t>Ukraine independently has legislation on the status of refugees and asylum seekers and on  anti-descrimination measures. In the  Law on immigration and the Law on refugees and persons who  need temporary protection, there is no explicit articles about  non-descrimination. However, also there  are no  articles or conditions that  can  be interpreted in any  way as having risks of discrimination by any of the conditions</t>
  </si>
  <si>
    <t>Is equal access to justice, legal aid and effective remedies for victims of discrimination recognized by law, without consequences depending on their residence status?</t>
  </si>
  <si>
    <t>There is no stand-alone law on prohibition of discrimination in Armenia. Article 61 of the Constitution guarantees to everyone the right to access to court and effective remedy. Civil Procedure Code also guarantees the access to justice for everyone. Art. 64 guarantees the right to legal aid to everyone. In cases provided by law, this is provided at the expense of the state budget. Art. 203 of the new Criminal Code (2022) contains a stand-alone crime - discrimination. Any victim of discrimination has the right to bring a complaint for investigation.</t>
  </si>
  <si>
    <t xml:space="preserve">The national legislation does not provide explicitly the equal access to legal aid and remedies regardless of the residence status. </t>
  </si>
  <si>
    <t>Belarusian constitution sets a general principle of equal access to justice, legal aid and effective remedies. Specific norms on prohibition of discrimination are included into the Code of Criminal Procedure, the Procedural-Executive Code. However, no comprehensive anti-discrimination legislation has been adopted in Belarus, no effective legislative mechanisms have been created to ensure equality and protection against discrimination. There are no specific norms on the right of a victim of discrimination to seek justice in case of discrimination.</t>
  </si>
  <si>
    <t xml:space="preserve">Georgian law on International Protection ensures its application without discrimination to an asylum seeker and an internationally protected person, regardless of his/her race, skin colour, language, sex, age, citizenship, origin, place of birth, place of residence, property or social status, religion or belief, national, ethnic or social affiliation, profession, marital status, health status, disability status, sexual orientation, gender identity and expression, political or other views, and other grounds. (https://matsne.gov.ge/en/document/view/3452780?publication=2)
</t>
  </si>
  <si>
    <t>Law of the Republic of Moldova of May, 25, 2012 No. 121 "On Equality" provides the purpose to is to prevent and combat discrimination and ensure equality of all
persons in Moldova in political, economic, social, cultural and other spheres of life, irrespective of
race, color, nationality, ethnic origin, language, religion or belief, sex, age, disability, opinion,
political affiliation or any other similar criteria.</t>
  </si>
  <si>
    <t xml:space="preserve">There is  no limitations regarding the residential  status mentioned in the  national legislation. Residential status may effect the access to  justice only in case the  person did not  renewed the status on time or posses double  citizenship. </t>
  </si>
  <si>
    <t>Are mechanisms aimed at ensuring the consultation and participation of civil society in anti-discrimination bodies include or involve migrant women and migrant associations?</t>
  </si>
  <si>
    <t>There is no anti-discrimination body in Armenia, however Ombudsperson institution in Armenia also deals with anti-discrimination. There are three public councils comprising of NGOs, NGOs, including in theory the ones dealing with migrant rights, may apply to become members.</t>
  </si>
  <si>
    <t xml:space="preserve">The shrinking space for NGOs does not provide effective participation of migrant women and migrant associations to participate in consultations with state authorities during decision-making process. </t>
  </si>
  <si>
    <t>In Belarus, there are no effective anti-discrimination bodies.</t>
  </si>
  <si>
    <t>The Public Defender  is a responsible institution for oversight enforcement of the anti-discrimination law and prepares a special report on this topic. 
Public Defender is also a member of  teh State Commission on Migration Issues</t>
  </si>
  <si>
    <t xml:space="preserve">The anti-discrimination legislation https://zakon.rada.gov.ua/laws/show/5207-17#top has special  articles defining role of teh  civil society and NGOs in monitoring discrimination, preventing it, or proposing changes to the legislation. It  doesn't limit types of such organizations or associations. So if the association is  registered according to the Ukrainian legislation, they can include migrant women. 
Also there are  different public  councils at the  national and local level that  united ethnic  minorities organizations, e.g. Council of the Representatives of the Indigenous People, national minorities of Ukraine under the Ministry of Education. They often consider anti-discrimination policies on their agenda.  </t>
  </si>
  <si>
    <t>Are there any equality and anti-discrimination policies at the national and local levels based on prohibited grounds, including gender, nationality, and migration or residence status?</t>
  </si>
  <si>
    <t>In the reporting period, Gender Policy Implementation Strategy of Armenia for 2019-2023 was implemented. On 21 June 2022, Armenia launched a Country Strategy Implementation Plan for Gender Equality and Women’s Empowerment. Gender and nationality are included, however migration and residence status are not explicitly mentioned, however may fall under "other". The National Human Rights Protection Strategy for 2020-2022 also envisages activities aimed at tackling discrimination, including adoption of the Law on Equality and capacity building on anti-discrimination for police, social workers, etc. as well as raising awareness. Conceptual framework on migration adopted in 2021, explicitly refers to tackling discrimination against migrants in educational, healthcare and other facilities, strengthening protection of human rights.</t>
  </si>
  <si>
    <t xml:space="preserve">Azerbaijan has no separate anti-discrimination legislation or policy specifically dealing with the discrimination. However, the national legislation contain general anti-discrimination clauses where discrimination on the basis of social status is prohibited. </t>
  </si>
  <si>
    <t>There are no specific public bodies responsible solely for anti-discrimination policies in Belarus.</t>
  </si>
  <si>
    <t>Republic of Moldova has adopted an Action Plan for the implementation of recommendations proposed by the European Commission in its Opinion on the application for accession in June 2022 of the Republic of Moldova to the European Union. The recommendation No. 9 refers to strengthening protection of human rights, 
especially of vulnerable groups, and solidification commitments to strengthen gender equality
and to combat violence against women. 
There were developed and adopted equality and anti-discrimination policies in the Republic of Moldova: Program to Promote and Ensure Equality between Women and Men for the years 2023-2027; National program on employment for 2022-2026; Implementation program of the Strategy for strengthening interethnic relations (for 2023-2025); Program for the support of the Roma population in the Republic of Moldova for 2022-2025; Program on the management of the migration flow, asylum and integration of foreigners for the years 2022-2025; National program on the prevention and combating of violence against women and domestic violence for 2023-2027.
Local authorities integrate anti-discrimination policies into local development programs. Considerable efforts have also been made at the local level to manage the refugee crisis caused by the war in Ukraine.</t>
  </si>
  <si>
    <t xml:space="preserve">No, most of the  discrimination policies were lift off with  adoption of the Istanbul Convention and new Labor Code. The only "discrimination"  is regarded  participation in elections. </t>
  </si>
  <si>
    <t>Are there public bodies responsible for anti-discrimination policies at all levels, in articulation with other local or national bodies?</t>
  </si>
  <si>
    <t xml:space="preserve">National authorities involve the pro-governmental NGOs to the public discussions. Independent NGOs are deprived such opportunities. </t>
  </si>
  <si>
    <t>However, the Ministry of Internal Affairs of Belarus,  specifically the Prosecutor General's Office and the Department of Citizenship and Migration are among the key institutions involved in addressing issues related to discrimination and hate crimes. The Investigative Committee of Belarus is responsible for investigating criminal offences, including those related to hate crimes.</t>
  </si>
  <si>
    <t xml:space="preserve">Gender Equality Council, a standing body at the Parliament of Georgia, supports the Parliament of Georgia in the implementation of the state policy in the field of gender equality, the development of the legislative base in the field of gender equality, in reviewing and approving the relevant strategy, in implementing the control of the activities of the bodies accountable to the Parliament on issues of gender equality. As a result of strategic partnership with UN Women and to promote women’s leadership and participation in local self-governance, the National Association of Local Authorities of Georgia (NALAG) adopted its first internal Gender Equality Strategy and Action Plan in December 2020.These strategic documents outline NALAG’s gender equality and gender mainstreaming goals and objectives for 2021-2025 and further set targets to, among others, support all 64 municipalities in Georgia in strengthening policy and institutional mechanisms for gender equality, combating violence against women and domestic violence, implementing the UN Security Council Resolution on Women, Peace and Security and alike.
</t>
  </si>
  <si>
    <t xml:space="preserve">The Council on the Prevention and Elimination of Discrimination and Ensuring Equality anti-discrimination policies at all levels. Recenlty, its institutional capacities were strengthened.
 </t>
  </si>
  <si>
    <t xml:space="preserve">According to Article 9 of the Anti-dicrimination Law, the  following are  responsible to prevent and combat  discrimination: 1. Суб’єктами, наділеними повноваженнями щодо запобігання та протидії дискримінації, є: Parliament, Ombudsman Office, Cabinet of Ministers, other state authorities, local authorities, civil society organizations, other individual and legal entities. Ombudsman has it as the main priority. </t>
  </si>
  <si>
    <t>Is there independent State institution that monitors and receives complaints of xenophobia and racism, by sex/gender?</t>
  </si>
  <si>
    <t>There is no stand-alone independent state body that specifically monitors and receives complaints of xenophobia and racism. The prosecutor's office is mandated to respond to allegations of xenophobia and racism if they merit to be a crime. The Ombudsperson's institution is mandated to respond to allegations of any human rights violations by state bodies, including xenophobia and racism. However, there is no designated body to monitor and look at all allegations of xenophobia and racism. The new Criminal Code (2022) contains a crime "Discrimination". Hence, the lw-enforcement system and the Prosecution are in charge of receiving complaints.</t>
  </si>
  <si>
    <t xml:space="preserve">There is not independent state institution that monitors and receives the complaints of xenophobia and racism, by sex/gender. </t>
  </si>
  <si>
    <t>There is no specific independent state institution in Belarus dedicated solely to monitoring and addressing complaints of xenophobia and racism or other discrimination related issues.</t>
  </si>
  <si>
    <t>The Public Defender is a responsible institution for oversight enforcement of the anti-discrimination law and prepares a special report on this topic.</t>
  </si>
  <si>
    <t>The Council for Equality is an autonomous, impartial and independent public authority, created in 2013. Its mission is to prevent and protect against discrimination, ensuring equality, promoting equal opportunities and diversity (Law No. 298 of 21.12.2012 regarding the activity of the Council for Equality).</t>
  </si>
  <si>
    <t>Office of the Ombudsman is the main responsible body for such  complains.  However, according to the national legislation, the complains also can be filed to the Prosecutor office, Police, etc. depending on the right that  was violated or the consequences</t>
  </si>
  <si>
    <t>Please indicate the number of initiatives directed at eliminating discriminatory provisions and practices based on sex and nationality, ethnic origin, and migration or residence status. Please provide references.</t>
  </si>
  <si>
    <t>The united electronic platform of the work permit for foreigners is created and run by the Migration Service of the Ministry of Territorial Administration and Infrastructure of Armenia Armenia. The platform is developed by the financial support of UN International Organization for Migration and International Center for Migration Policy Development. The website was launched on January 1, 2022 according to the Laws on Foreigners and State Tax, Package of Administrative violations and amendments to the RA Labor Code 
Citizens of the EAEU member states who work in the Republic of Armenia, as well as their family members, are exempted from the requirement to obtain any permission type document for the whole period of their employment contract in accordance to the Treaty on the EAEU. At the same time, in order to verify the legality of the residence, the persons of this category can register on the Platform and receive a relevant certificate.</t>
  </si>
  <si>
    <t>There are not available reports or public information about on-going initiatives or programmes addressing to the eliminating the discriminatory provisions and practices based on sex and nationality, ethnic origin and migration or residence status.</t>
  </si>
  <si>
    <t>As of March 2023, not less than 1249 NGOs, including organisations working in the field of anti-discrimination, were liquidated or are in the process of liquidation in Belarus (https://www.lawtrend.org/english/monitoring-the-situation-of-freedom-of-association-and-civil-society-organisations-in-the-republic-of-belarus-may-2023). Thus, the government widely limited or banned the activities of civil society in this sphere on the ground. However, such initiatives and organisations as Belarusian Helsinki Committee (https://belhelcom.org/en), Human Constanta (humanconstanta.org), HerRights (https://eeprava.by/), Makeout (https://makeout.space/), and others. On state level there is a number of initiatives and bodies in this sphere, including National Council for Gender Policy (Council of Ministers, https://www.mintrud.gov.by/ru/nacionalni_sovet_po_gendernoi_politike-ru), the Commissioner for Religious and Ethnic Affairs (https://belarus21.by/).</t>
  </si>
  <si>
    <t>Overall, there are 57 ongoing projects  in the field of migration (https://migration.commission.ge/index.php?article_id=36&amp;clang=1) . Almost all of them have some references to the elimitation of practices  based on sex and nationality, ethnic origin and migration or residence status,</t>
  </si>
  <si>
    <t xml:space="preserve">Eliminating discriminatory provisions and practices based on sex - 17 initiatives (https://social.gov.md/wp-content/uploads/2022/10/Raport-Implementarea-Conventiei-CE-privind-combaterea-violentei-fata-de-femei-2022c-2.pdf);
Ensuring education for national minorities and expanding intercultural dialogue - 10 initiatives (https://social.gov.md/wp-content/uploads/2022/10/Raport-Pactul-international-privind-drepturile-economice-sociale-si-culturale-2022c.pdf, https://www.bri.gov.md/ro/activitate-politici-si-strategii);
Migration or residence status - 7 initiatives (https://www.mai.gov.md/sites/default/files/Activitatea/Rapoarte/Nota%20de%20activitate%20Ministerului%20Afacerilor%20Interne%20pentru%20anul%202022.pdf);
A lot of decisions aproved by Commission for Exceptional Situations on migration or residence status for refugees from Ukraine (https://gov.md/ro/content/dispozitii-cse).
</t>
  </si>
  <si>
    <t>There  is  impossible to present the respective numbers, due to the  absence of the statistic information in Ukraine during the martial law. However, the activities boteh governmental and non-govermental take place. For example, Telecommunication Council organizes regular meetings with Ombudsman office regarding monitoring of the hate speech in the media https://www.nrada.gov.ua/natsionalna-rada-obgovoryla-z-upovnovazhenym-verhovnoyi-rady-z-prav-lyudyny-spilni-zavdannya-u-protydiyi-movi-vorozhnechi-dyskryminatsiyi-v-media/
Ombudsman office as well as regional authorities have regular meetings with the national minorities organizations. 
Council of Europe office in Ukraine in January 2022 presented a report Analysis of the national measures to combat hate speech in Ukraine https://euneighbourseast.eu/wp-content/uploads/2022/01/report_hate-speech-ukraine-ukr-draft-20220118.pdf</t>
  </si>
  <si>
    <t>Please indicate the number of initiatives directed at eliminating discriminatory provisions and practices based on sex and nationality, ethnic origin and migration or residence status. Please provide references.</t>
  </si>
  <si>
    <t>As of March 2023, not less than 1249 NGOs, including organisations working in the field of anti-discrimination, were liquidated or are in the process of liquidation in Belarus (https://www.lawtrend.org/english/monitoring-the-situation-of-freedom-of-association-and-civil-society-organisations-in-the-republic-of-belarus-may-2023). Thus, the government widely limited or banned the activities of civil society in this sphere on the ground. However, such initiatives and organisations as Belarusian Helsinki Committee (https://belhelcom.org/en), Human Constanta (humanconstanta.org), HerRights (https://eeprava.by/), Makeout (https://makeout.space/), and others.</t>
  </si>
  <si>
    <t>Please indicate the number of programmes aimed at removing discriminatory obstacles to the enjoyment of economic, social and cultural rights on the basis of sex/gender, nationality, ethnic origin, and migration or residence status. Please provide referenc</t>
  </si>
  <si>
    <t>In accordance with the National Action Plan for Ensuring Gender Equality in the Republic of Belarus for 2021-2025, it is planned to carry out: Training of employees of the Ministry of Internal Affairs and the State Border Committee on work with migrants in a gender-sensitive manner, including organising trainings on identifying and responding to cases of sexual and gender-based violence against migrants; expansion of employment opportunities for women, reduction of professional and sectoral gender segregation, reduction of dual employment of women in favour of developing their personal potential. There is no information about specific events aimed at removing discriminatory obstacles and their timeframes.</t>
  </si>
  <si>
    <t>Approximately 4 projects on integration facilitation program for persons holding international protection in Georgia.  (Cource: State Commission on Migration issues: https://migration.commission.ge/index.php?article_id=36&amp;clang=1)</t>
  </si>
  <si>
    <t xml:space="preserve">There were adopted several important programmes aimed at removing discriminatory obstacles. First of all, is the National Development Strategy "European Moldova 2030" which place a stronger emphasis on tolerance, human rights, social cohesion, equity, inclusion, elimination of discrimination (https://gov.md/ro/moldova2030); Government Decision no. 785/2022 regarding the approval of the National Employment Program for the years 2022-2026 and the Plan of actions regarding its implementation. It will foster productive employment and decent work for all women and men, including for young people and people with disabilities, as well as equal pay for work of equal value. Also provides to ensure a legal, fair, well-informed hiring process for migrants (https://cancelaria.gov.md/sites/default/files/document/attachments/488.pdf); Government Decision no. 785/2022 on aproving thr Program for the support of the Roma population in the Republic of Moldova (2022-2025) describes the objectives and actions to support the Roma population in the Republic of Moldova to be carried out in the following priority areas: education; health; work;  social protection; Roma participation in public life, including in decision-making processes; combating discrimination; the rights of migrant Roma people and the fight against human trafficking; the activity of community mediators;
culture and media (https://www.legis.md/cautare/getResults?doc_id=133208&amp;lang=ro); Government Decision No. 980 of December 22, 2020 regarding the approval Action plan for the years 2021-2024 regarding the promotion of Holocaust memory and of the culture of tolerance in order to combat racism, antisemitism, xenophobia and other forms of intolerance (https://www.legis.md/cautare/getResults?doc_id=124949&amp;lang=ro); Government Decision No. 808 of November 23, 2022 on the approval of the Program on the management of the migration flow, asylum and integration of foreigners for the years 2022-2025which will address the problems and risks regarding the management of the migration flow, asylum and integration of foreigners (https://www.mai.gov.md/sites/default/files/document/migra%C8%9Bie.pdf).
</t>
  </si>
  <si>
    <t xml:space="preserve">There  is  impossible to present the respective numbers, due to the  absence of the statistic information in Ukraine during the martial law. 
There are  different levels of the programmes implemented both  by the  government and the international organizations in Ukraine, however, their quantity is not reported. For example, Cabinet of Ministers  adopted on 12/08/2022 State Strategy 
 to guarantee equal rights for men and women till 2030 and the Action Plan for 2022–2024 https://ombudsman.gov.ua/report-2022/rivni-prava
The status of temporary residents, and others for the citizens of  Belarus and Russia was a problem, however Cabinet of Ministers adopted 21.10.2022 the Order «Some questions for the realisation of the legislation in the sphere of migration in martial law conditions" that settled these issues. </t>
  </si>
  <si>
    <t>Please indicate the number of programs in social services directed at developing protocols to prevent discrimination on the basis of sex, nationality, ethnic origin and migration or residence status. Please provide references.</t>
  </si>
  <si>
    <t>There is no data on the number of programs in social services aimed at preventing discrimination on various grounds.</t>
  </si>
  <si>
    <t>Approximately 24 programs - aiming at developing services to prevent discrimination (sources State Commission on Mingration issues, project database: https://migration.commission.ge/index.php?article_id=36&amp;clang=1 )</t>
  </si>
  <si>
    <t>National Development Strategy "European Moldova 2030" which place a stronger emphasis on tolerance, human rights, social cohesion, equity, inclusion, elimination of discrimination (https://gov.md/ro/moldova2030); Government Decision no. 785/2022 regarding the approval of the National Employment Program for the years 2022-2026 and the Plan of actions regarding its implementation. It will foster productive employment and decent work for all women and men, including for young people and people with disabilities, as well as equal pay for work of equal value. Also provides to ensure a legal, fair, well-informed hiring process for migrants (https://cancelaria.gov.md/sites/default/files/document/attachments/488.pdf); Government Decision no. 785/2022 on aproving thr Program for the support of the Roma population in the Republic of Moldova (2022-2025) describes the objectives and actions to support the Roma population in the Republic of Moldova to be carried out in the following priority areas: education; health; work; social protection; Roma participation in public life, including in decision-making processes; combating discrimination; the rights of migrant Roma people and the fight against human trafficking; the activity of community mediators; culture and media (https://www.legis.md/cautare/getResults?doc_id=133208&amp;lang=ro);</t>
  </si>
  <si>
    <t xml:space="preserve">There  is  impossible to present the respective numbers, due to the  absence of the statistic information in Ukraine during the martial law. 
Ministry of Social Policy, together with the International Organization for Migration, and charity  foundations are in charge of  social projects. However, they do not specify  ethnic origin of those in need, as well as residence status. As soon as a person is a refugee or the IDP, they can  be  entitled for assistance, e.g. https://www.iom.int/sites/g/files/tmzbdl486/files/situation_reports/file/iom-regional-ukraine-response-external-sitrep-27042023.pdf </t>
  </si>
  <si>
    <t xml:space="preserve">Please indicate the number of positive measures to prevent discriminatory practices and promote equal treatment by social services on the basis of sex and nationality or migration or residence status (for example, training programmes and rights awareness </t>
  </si>
  <si>
    <t>Series of training workshops for health professionals was implemented by CSOs։
Armenia implemented ODIHR's programmes on Prosecutors and Hate Crime Training (PAHCT) and Training Against Hate Crime for Law Enforcement (TAHCLE) in 2021 and 2022 respectively.</t>
  </si>
  <si>
    <t>The adoption of the National Action Plan for Ensuring Gender Equality in the Republic of Belarus for 2021-2025 can be deemed ad positive measure to promote equal treatment in different spheres. However, there is no updated information about specific events and time frames, and the level of involvement of social services in the activities/training programmes.</t>
  </si>
  <si>
    <t xml:space="preserve">According to the Action Plan 2022 of Migration Strategy 2021-2030 of Georgia (https://migration.commission.ge/files/ms_ap_2022_eng_final.pdf ) following  measures to prevent discriminatory practices and promote equal treatment by social services has been planned in Georgia:” 
Facilitation of capacity-building of local self-government authorities and increasing the extent of their involvement in migration management – 2-3 projects targeted 6 municipalities
Raising awareness of personnel in selected municipality on migration related issues
Enhancing international cooperation in order to introduce novelties in the field of migration management and improve the overall management system – 14 projects, to be increased
</t>
  </si>
  <si>
    <t>The Inter-Ethnic Relations Agency’s (ARI) objective is to strengthen inter-ethnic relations in the Republic of Moldova. ARI emphasizes the creation of Coordinating Councils of ethnocultural organizations at the local level to facilitate and expanding intercultural dialogue. ARI facilitates the organization of events on the occasion of the International Holocaust Remembrance Day, the International Day of Tolerance, the International Day of Human Rights. ARI organized 2022 in partnership with ethno-cultural organizations of ethnic minorities about 93 activities: seminars, round tables, trainings. An instrument with reference to the Roma ethnic community is the community mediator, which fulfills an important task in strengthening the Roma community by ensuring a balance in the cooperation between state institutions and the community (https://www.bri.gov.md/sites/default/files/document/attachments/Raport%20narativ%20ARI%202022.pdf). During 2021, 65 foreigners who benefited from various services or employment measures in order to facilitate integration into the labor market were registered as unemployed at the territorial structures of National Agency for Employment. Of the total number of registered foreigners – 55.4 percent were women. They benefited from: information services and professional advice; brokerage services; training for public works; the granting of the professional integration or reintegration allowance; granting unemployment benefits (http://igm.gov.md/ro/content/profilul-migra%C8%9Bional-extins-al-republicii-moldova-pentru-anii-2017-2021). National Agency for Employment provides the following free services to registered Ukrainian citizens: information on job vacancies; contact details of employers; employment guidance and support (https://www.anofm.md/ro/node/20103).</t>
  </si>
  <si>
    <t xml:space="preserve">There  is  impossible to present the respective numbers, due to the  absence of the statistic information in Ukraine during the martial law. 
Ombudsman Office,  Governmental Representative on Gender, Council of Europe and the OSCE Representative are conducting regular awareness campaigns and training, especially for the civil servants and media  representatives.  </t>
  </si>
  <si>
    <t>Please indicate the proportion/percentage of crimes and other offenses, including racism and hate speech, committed against migrants, disaggregated by the victim’s migration or residence status, age, gender, sex, ethnic origin, nationality, nationality of</t>
  </si>
  <si>
    <t>According to the OSCE/ODIHR, in 2021, law enforcement agencies have not recorded the bias motivations of hate crimes, simply reporting it under certain articles of the criminal code. Police registered 68 incidents (21 offences of "Public calls for violence, public justification or propaganda of violence" and two cases of "Breach of citizens' legal equality", which may have been applied in hate crime cases), 9 (incitement to violence) were prosecuted. 
According to other sources that reported incidents for ODIHR hate crime report, no disaggregated data was provided on the migration status of the victim. Out of 59 reported incidents that include both acts and threats of thereof, 57 related to the LGBT people, 2 gender-based crimes, and 1 disability hate crime (https://hatecrime.osce.org/armenia). No data for 2022 published yet.</t>
  </si>
  <si>
    <t>Currently, there is no open access data available on hate crimes/racism/hate speech in Belarus. Ministry of Internal Affairs doesn't provide separate data on the percentage of crimes/offences with a motive of hate.</t>
  </si>
  <si>
    <t xml:space="preserve">On April 11, 2023, the Public Defender of Georgia presented the 8th annual report on the situation of equality in Georgia. ( https://ombudsman.ge/eng/190308041856angarishebi/qoveltsliuri-spetsialuri-angarishi-sakartveloshi-tanastsorobis-mdgomareobis-shesakheb-n8 ) The report reviews the obstacles encountered by women, persons with disabilities, representatives of religious and ethnic minorities, members of the LGBT+ community and other vulnerable groups in terms of realization of their right to equality in various areas in 2022. 
In the reporting period, the Public Defender examined 153 cases of alleged discrimination. Most of them - 20% - were related to alleged discrimination based on dissenting opinions. 13-13% of the applicants pointed to discrimination based on sex/gender and disability. 11% referred to discrimination based on sexual orientation and gender identity, and 10% of applicants argued about discrimination on the ground of ethnic origin. Protected ground of nationality/citizenship was indicated in 7% and political opinion in 4% of the applications. Alleged discrimination based on religion and trade union membership was found in 2-2% of the cases. Discriminatory treatment based on other grounds accounted for 18% of the applications.
On 24 February 2022 the Public Defender has prepared a presentation of the 7th annual report on equality.( https://ombudsman.ge/eng/190308041856angarishebi/spetsialuri-angarishi-diskriminatsiis-tsinaaghmdeg-brdzolis-misi-tavidan-atsilebisa-da-tanastsorobis-mdgomareobis-shesakheb )  The report highlights obstacles faced by women, persons with disabilities, members of religious and ethnic minorities, LGBT+ community and other vulnerable groups in terms of the realization of their right to equality in 2021. 
In the reporting period, the Public Defender examined 161 cases of alleged discrimination, most of which - 17% - concerned alleged discrimination based on political opinion. Cases of alleged discrimination on the grounds of sex/gender accounted for 16%. The grounds of dissenting opinion and disability were found in 11-11% of cases respectively. 7% of applications concerned sexual orientation and/or gender identity, 6% - nationality/citizenship, 4% - religion, 3-3% - ethnicity and age respectively. The largest proportion of cases - 22% - still concerned alleged discrimination on other grounds. In 2021, the Public Defender issued 15 recommendations and 10 general proposals on equality issues and prepared 2 amicus curiae briefs.
</t>
  </si>
  <si>
    <t>No data regarding proportion/percentage</t>
  </si>
  <si>
    <t xml:space="preserve">According to the Ombudsman Office,  in 2022, from 42485 claims in total, only 2% concerned equal rights and freedoms of national minorities, political and religious views.  https://ombudsman.gov.ua/report-2022/osnovni-tsyfry
According to the Ombudsman, it is  still not proper Administrative punishment mechanism for the anti-discrimination, however, in 2022, after the Office monitoring National Police opened 131 new criminal cases (total open by the end of 2022 is 434) caused by the suspicious of violating article 161 of the  Criminal Code (Violation of  citizens equality depending on their race, national, religion, disability, etc.) </t>
  </si>
  <si>
    <t>Please indicate the proportion/percentage of complaints of xenophobia and hate speech filed in the media and public institutions. Please provide references.</t>
  </si>
  <si>
    <t>Currently, there is no open access data available on complaints of xenophobia and hate speech in Belarus.</t>
  </si>
  <si>
    <t xml:space="preserve">
According to the 2022 study results, (Hate Crime, Hate Speech and Discrimination in Georgia: Attitudes and Awareness ),  conducted by CRRC Georgia for the Co-operation Project “ Fight against Discrimination, Hate Crimes and Hate Speech in Georgia” supported by the Council of Europe, https://rm.coe.int/book-eng/1680a583d0  - hate speech has increasingly become a topic discussed in the Georgian discourse, there is a rise in the share of the public which reports that hate speech is a problem in Georgia. While in 2018, 45 percent of the public reported that hate speech is an important problem in the country, 56 percent did in 2021, a rise of 11 percentage points.
The study also examined who people thought were most likely to be victims of hate speech. The data indicates that responses are relatively stable between 2021 and 2018, with LGBT people facing the most hate speech in the public’s view. More people did respond don’t know in the current wave of the survey, however, this appears to stem in a decline of people reporting they cannot think of a minority group.
The survey also asked about a range of individual groups and the frequency with which people think they experience hate speech. The data indicate that people continue to believe that LGBT people are most often the targets of hate speech. The main change in attitudes on this question between 2021 and 2018 is with the share reporting never for a variety of groups. The share reporting never declined by 10 percentage points or more for people with disabilities, Kists, Jewish people, Azerbaijanis, Kurds/Yaidis, Women, Armenians, Romani people, Russians. Instead of responses in the never category, people shifted to a variety of other categories with no clear overall trend. Nonetheless, this data suggests that more people are more aware of the occurrence of experiences of hate speech among a wide range of groups than in the past.
</t>
  </si>
  <si>
    <t>We have the following results on discrimination in Republic of Moldova in 2022 - language criteria - 22.73, sexual orientation - 18.8%,
ethnic origin - 9.09%, opinion - 6.82%, disability - 6.82, political affiliation, beliefs, pensioner status, professional status - with 4.55% each, gender identity, sex/gender, status of insured, union membership and religion – with 2.27% each (http://egalitate.md/wp-content/uploads/2021/01/raport-final-2022-rev-1.pdf). Currently, in the Republic of Moldova, there is little data on hate speech.</t>
  </si>
  <si>
    <t>In Ukraine hate speech  and xenophobia are not registered individually by the respective governmental  bodies and is included in the "Guaranteeing equal rights, rights of ethnic  minorities, political and  religious  views https://ombudsman.gov.ua/report-2022/osnovni-tsyfry
According to the information provided by the Ombudsman in 2021 there were 19 complains to their office, and yet 15 cases they  found by themselves while monitoring Ukrainian media https://ms.detector.media/mediayetika/post/28869/2022-01-27-dotrymannya-zhurnalistskykh-etychnykh-standartiv-velycheznyy-vazhil-u-borotbi-z-movoyu-vorozhnechi/</t>
  </si>
  <si>
    <t>The number of Belarusian NGOs monitor the situation with hate speech in Belarusian state and independent media and state bodies public speaking.</t>
  </si>
  <si>
    <t xml:space="preserve">The Republic of Armenia (Armenia) is a landlocked country in the southern Caucasus region between the Black and Caspian seas, bordered by the Republic of Turkey on the west, Georgia to the north, Azerbaijan on the east and Iran to the south. The country is approximately 29 800 km2 with a population of 2.969 million.
Armenia’s energy demand averages more than 3 Mtoe (3.59 Mtoe in 2020). The country does not produce any fossil fuels. 27% of energy demand (0.96 Mtoe in 2020) is covered with domestic energy production mostly from nuclear and hydro resources. Natural gas has main share in the energy mix (59.6% of total energy supply in 2020), but the electricity mix is more diversified. In 2021, Armenia produced 7.7 TWh of electricity, of which natural gas covered 44% (3.4 TWh), hydro and other renewables 30% (2.3 TWh) and nuclear 26% (2.0 TWh). 
Armenia imports natural gas and oil for most of its energy needs (78.6% of total energy supply in 2020), mainly from the Russian Federatio. Natural gas is imported from Russia via pipeline through Georgia, but also from Iran through a barter agreement under which it exports electricity in exchange.
On 14 January 2021,  Government of Armenia approved the Republic of Armenia Energy Sector Development Strategic Programme to 2040 and the Action Plan to Ensure Implementation of the Republic of Armenia Energy Sector Development Strategic Programme, based least-cost strategies to develop the entire energy system and the measures necessary to implement this strategy.
The government’s ambitious plan to increase renewables to 66% of the power generation mix by 2036 (from 7% in 2012) includes small hydro, wind and solar PV resources, but excludes biofuels. To reach this target, Armenia will need to have 2 185 MW of new renewable energy capacity installed by 2036. Estimated projected capacity additions comprise 50 MW of small hydro and 141 MW of large hydro, 500 MW of wind, and 950 MW of solar PV.
Energy efficiency measures are based on the government decision of 24 March 2022 on Approving the Programme on Energy Saving and Renewable Energy for 2022-2030, the Action Plan Ensuring Implementation of the First Phase (2022-2024) of the Programme on Energy Saving and Renewable Energy for 2022-2030. Financial assistance from the R2E2 Fund (established in  within the framework of the Energy Efficiency Project with Armenian government support), the World Bank and revolving fund financing.
Armenia’s primary energy legislation is the Law on Energy (2001): included in it are provisions for market rules and ownership structure. The law on Energy Saving and Renewable Energy (2004) defines the policy principles for renewables and energy savings, and efficiency licensing and tariffs are regulated mainly by the PSRC’s laws on licensing and energy. The Law on the Construction of New Nuclear (2009) legislated construction of a new 1 000-MW nuclear unit and decommissioning of the operating plant. However, for electricity supply security reasons, in 2012 a ten-year extension to 2026 was granted to Unit 2 of the existing plant (commissioned in 1980), provided that rehabilitation work is carried out.
</t>
  </si>
  <si>
    <t>Below is the summary of the trends: 
The country, known for its significant oil and gas reserves, continued to prioritize the development and diversification of its energy resources, while also aiming to enhance regional energy cooperation. This trend has enhanced after the Second Karabakh war as Azerbaijan aims to create smart cities with renewable energy resources in the liberated territories. 
Another notable trend was Azerbaijan's increased focus on renewable energy. The government implemented measures to promote renewable energy projects and attract foreign investment in this sector. This shift towards renewables was driven by the country's desire to reduce dependence on fossil fuels, enhance energy security, and contribute to global efforts to combat climate change.
Furthermore,  the completion and inauguration of the Southern Gas Corridor (SGC) in 2020. This major infrastructure project, consisting of pipelines and interconnectors, aimed to transport natural gas from Azerbaijan's Shah Deniz field to Europe, diversifying energy supply routes and bolstering Azerbaijan's role as a key gas supplier to the European market. The SGC represented a major milestone in Azerbaijan's ambition to become a regional energy hub. Since the invasion of Ukraine, Azerbaijan has intensified its energy policy to reach more European countries such as Bulgaria, Romenia. 
Additionally, Azerbaijan and the EU has signed a memorandum to build electric lines under the Black Sea so that Azerbaijan can export electricity. 
In summary, Ukraine conflict, Second Karabakh war, European Diversification strategy, and Azerbaijan's renewable energy expansion can be considered as the main trends.</t>
  </si>
  <si>
    <t xml:space="preserve">This thematic area was shaped by a number of events and general trends. Unfortunately, since Belarus is currently an authoritarian country, most of the spheres and areas of activities are not independent and cannot be separate from a more general political environment. This also affected the energy sector.
The overall trend of increasing and stimulating Belarus's energy efficiency, energy security, as well as renewable energy share have coincided with a temporary liberalisation of the country's political environment and the attempts of the president and the government to improve the ties with the West and thus balance the national external political vector gradually and increasingly dominated by Russia. This also relates to the country's initial interest in the EU's initiatives, such as EaP, etc.
At the same time, a disproportionately and extremely strong dependence on the Russian energy supplies and energy technology tranfer (that reached its alltime high level after the sale of Beltransgaz and the construction of the Belarusian NPP) made any intensification of the ties with the EU very challenging. In fact, historically, any attempts to establish a stronger collaboration with Europe would result in Russia's concrete threats to 'revisit' or 'reconsider' the terms of energy supplies (primarily natural gas) as well as financial and technological support related to the main energy projects (e.g. unclarity about the bank loan for the construction of the Belarusian NPP).
The events of 2020, however, made the situation even worse. In particular, with Russia being the only country directly supporting Lukashenka's regime, Belarus isolated from the EU had no other alternative to 'fill the missing space'. As a result, Russia's dominance in the energy sector of the country became even more significant.
Finally, after Russia's full-scale invasion of Ukraine, Lukashenka's regime lost Ukraine - the very last potential 'ally' who could theoretically help to improve Belarus's energy security. </t>
  </si>
  <si>
    <t xml:space="preserve">Georgia’s energy sector is undergoing major reforms which are particularly influenced by the Association Agreement signed with the European Union and its Energy Community membership. Georgia took an obligation to transpose EU energy directives to comply with the requirements of the third energy package. Georgia is in the early stages of preparation for the transposition of the 2021 Clean Energy Package.
In committing itself to transforming its electricity market to one similar to EU’s internal electricity market, the Georgian Government has taken steps towards to implementing reforms with the goal of establishing an electricity market in compliance with EU’s Third Energy Package, supported by a Policy Based Loan with KfW and AFD. This Project consists of 26 technical assistance measures (TAMs) which focus, on the one hand, on deploying energy efficiency within Georgia, and, on the other hand, on deploying an EU-style organised market as envisaged in the Third Energy Package in the context of the Georgian electricity sector.
During the reporting period the country has been working on its first National Energy and Climate Plan (NECP). In the draft NECP, particular attention is be paid to the targets to be achieved by 2030, including the reduction in greenhouse gas emissions, increase of energy produced from renewable sources, energy efficiency promotion and strengthening of power system interconnectivity, both within the country and with neighboring countries. The National Energy and Climate Plan in Georgia covers the 2021 - 2030 period, with an outlook until 2050. NECP should be adopted this year by the parliament as an annex to the National Energy Policy document. 
In the broader context, most important event shaping the policy area was Russia’s invasion of Ukraine in 2022. Unlike EU member states, energy tariffs remain unchanged in Georgia despite the Energy Crisis. This is due to the fact, that Unlike EU member states, Georgia does not have organized gas market, and therefore sale of the natural gas at the wholesale and retail market takes place based on the bilateral contracts. Tariffs are fixed for household and commercial consumers and do not differ throughout the seasons. And most importantly, the main source of the natural gas supply to Georgia is the Republic of Azerbaijan. Through different contracts Georgia gets about 90% of natural gas from Azerbaijan to satisfy its demand (85% in 2021).
Azerbaijan is becoming an important partner for the EU. According to the Repower EU plan and EU External Energy Strategy, Azerbaijan plays a role in substituting Russian gas imports in the EU. Starting in 2023, Azerbaijan is expected to supply 12 bcm of gas to the European Union. By 2027, the total volume of gas deliveries is forecast to reach 20 bcm annually. Azerbaijan supplies gas to Europe through the Southern Gas Corridor. The corridor consists of South Caucasus Pipeline (SCP), Trans-Anatolian Gas Pipeline (TANAP), and Trans-Adriatic Pipeline (TAP). SCP route goes through Georgia. This means that the volume of gas available to Georgia as a transit country at a preferential price will increase.
EU policy to end its dependency on Russian gas opened new opportunities for Georgia. On 17 December 2022, the high officials of Georgia, Azerbaijan, Romania, and Hungary signed an Agreement on the Black Sea Submarine Electricity Cable project in Bucharest, to export green energy to Europe via Georgia. The electricity cable will connect Georgia and the entire South Caucasus to Romania, allowing the export of green energy to Europe and the strengthening of mutual resilience. The project, which is supported by EU (€ 2.3 billion) is important step towards increasing Georgia’s Energy Security. Georgian government is also working on a project to supply gas from the Caspian Sea to Europe through Georgia. Azerbaijan-Georgian-Romania Interconnector (AGRI) project is intended to build a liquefied natural gas export terminal (LNG plant) at the Black Sea Coast of Georgia, from which LNG will be transported to a terminal in Romania where receiving, regasification and distribution systems will be built. The project started in 2015 but it was stopped. It gained new interest and relevance amid to the Russian invasion of Ukraine and EU’s interest in alternative sources of gas supply. These are important developments that create context for energy policy development in the country. 
</t>
  </si>
  <si>
    <t xml:space="preserve">1. The Ministry of Energy was recently created as a new entity. The main challenge to hire qualified personnel are the low wages.
2. The Regulatory Agency ANRE also faces shortage of personnel. The wages are higher than in the Ministry, however not competitive enough. For more than 6 months the Parliament was not able to appoint one member of ANRE's board of directors.
3. Similar problems are with the Agency of Energy Efficiency. It is being restructured at present.
</t>
  </si>
  <si>
    <t xml:space="preserve">Russian aggression against Ukraine and its economic, security and other effects determined the main trends in the energy sector, which are as follows: 
- return to stringent price regulation in the gas sector for almost all categories of customers (public authorities, households, DSOs for technical purposes, heat producers). The price spikes on the EU gas market also contributed to the trend. 
- the introduction on the price caps on all segments of the wholesale electricity market; 
- public authorities as well market players ceased to publish the majority information on the sector (gas production, installed capacity of the electricity generation facilities, data on the debts etc.), which made the ensuring of its accountability and transparency more problematic.
- all throughout 2022 energy regulator was very limited in exercising its oversight functions, as both routine and extraordinary inspection were cancelled by the Government. Moreover, regulator was not able to collect information on its licensees from regular reporting mechanisms, as licensees were allowed not to submit reports to regulator during the period of martial law. As of May 2023, all these functions and responsibilities of the regulator was duly restored. 
- massive destructions of physical energy infrastructure, including generation/production, transmission, distribution and storage capacitites in gas and electricity. This factor deepened the existing problems of the sector - debts across the whole added value chain, financial distortions of markets. The extent of the problem and its consequences is unknown as most of the information on the sector (including data on the debts) is not publicly available.   
Yet despite such unfavourable conditions, Ukraine continued efforts to transpose and implement some important reforms in the sector. Particularly, the Parliament has adopted the Law transposing REMIT as well as the law on the minimum stocks of oil and oil products (transposing Directive 2009/119/EC). The main event in the field of integration of the energy sector was integration of Ukrainian electricity system with those of the EU which enabled transborder electricity exchanges between Ukraine and the EU member states.   </t>
  </si>
  <si>
    <t xml:space="preserve">2.3.1.1 Independent energy regulators </t>
  </si>
  <si>
    <t>Is the Energy Sector Regulator independent from the government in decision making and equipped with all necessary functions?</t>
  </si>
  <si>
    <t>Armenia’s 2001 Energy Law regulates the power sector. The Energy Law provides basic principles for national policy, but it does not specify the authority of the government or MTAI (The Ministry of Territorial Administration and Infrastructure) to make policy decisions, nor does it define MTAI’s role in the power sector. At the same time, it describes in detail the authority granted to the PSRC, which is generally in compliance with international best practice. The
regulator issues licences for wholesale power market participants, for both import and export transactions; sets the tariffs for generation, transmission and distribution, including end-user tariffs and service fees for the System Operator and Settlement Centre; sets the market rules in co-operation with MTAI; and determines the distribution rules, including connection rules. The regulator also sets tariffs for imported electricity.
The PSRC also regulates gas, water, electronic communications and thermal energy. Although energy companies may have more than one licence, the Law on Energy prescribes certain limitations on the size of shareholdings.</t>
  </si>
  <si>
    <t xml:space="preserve">The presidential administration, Cabinet of Ministers and Ministry of Energy are
the main government institutions involved in the energy sector, while the State Oil
Company of Azerbaijan Republic (SOCAR), Azerenergy (Azerenerji in
Azerbaijani), Azerishiq and Azeristiliktejhizat are the main state-owned energy
companies. Azerbaijan does not have an independent energy regulator. In 2017, the president of Azerbaijan signed a decree on the establishment of an Energy Regulatory Agency under the Ministry of Energy. Licensing procedures are regulated by the Ministry of Economy, while tariffs are set by the Tariff (Price) Council, chaired by the Minister of Economy. https://erranet.org/member/aera-azerbaijan/
The Ministry of Energy is the central executive authority responsible for implementing state policy and the various regulations, orders and decrees issued by the government for the energy sector. The ministry board, approved by the Cabinet of Ministers, has the authority to issue orders within its area of competence, meaning most areas within the energy sector except tariff regulation, which is under the authority of the energy regulator, the Tariff (Price) Council (www.minenergy.gov.az). 
</t>
  </si>
  <si>
    <t>In Belarus, the Energy Sector Regulator is not an independent body and, just like the Ministry of Energy and the government itself is dependent on the president. In this respect, it should not be considered a body independent from the government in decision making. In fact, an overall supervisory body that has the right to control all the key ministries and institutions - the State Control Committee - appears to be the entity that could potentially be regarded as a separate body authorised to control all the main sectors, incl. the energy one (though not really on itsdirect functions)</t>
  </si>
  <si>
    <t xml:space="preserve">Established in 1997 Georgian National Energy and Water Supply Regulatory Commission (GNERC) is a Legal Entity of Public Law with special capacity, which is not controlled by any state institution. The Commission is independent from state bodies and acts in accordance with defined authorities under the Law of Georgia on "Independent National Regulatory Authorities" and Law of Georgia on "Energy and Water Supply". GNERC is financed through regulatory fees.
The new law "On Energy and Water Supply" was adopted on December 20, 2019, by the Parliament of Georgia, which laid the foundation for energy sector reforms in Georgia. According to the new law, the liberalization of energy markets was put on the agenda. The role and functions of the Commission significantly increased.
Main responsibilities of GNERC include:
-       Issuance, modification, and revocation of licenses - Licensing these enterprises and constant monitoring of licensed enterprises represents the main aspect of the Commission's functioning. Currently, there are 26 licensees operating in the electricity sector of Georgia, including 21 generation licensees, 2 distribution licensees, 1 transmission licensee and 2 market operation licensees. Unlicensed activities in the electricity sector of Georgia include: generation of electricity by small power plants, supply of electricity, trade of electricity (alongside import and export), administration of the platform of bilateral agreements and operation of the closed distribution system.
-       GNERC is responsible for Certification of transmission system operators and monitoring their continual compliance with the requirements for independence and unbundling;
-       Setting tariffs, fees and/or price caps -Tariffs in the electricity, natural gas and water supply sectors of Georgia are calculated based on regulation principles existing in the best international practices. complex revision of the principles of tariff regulation and refinement of the procedural approaches to the calculation of tariffs have been and are being carried out systematically by GNERC. Monitoring the application of tariffs and fees and of respective methodologies is one of the main functions of GNERC.
-       Ensuring, together with other competent national authorities of Georgia, that the customer protection measures are effective and enforced. GNERC is responsible for monitoring the provision of public services and implementation of public service obligations. In order to protect the rights of consumers, the Commission establishes the rules of relationships between companies and consumers in the fields of electricity, natural gas and water supply with the normative acts, which define the rights and obligations of both the supplier (company) and the consumer of specific utility services. The Commission plays the role of a kind of mediator between the entities participating in the energy market and is the guarantor of the protection of their interests and rights.
The Commission consists of five members. The President of Georgia submits the candidatures of the Commission members with the approval of Government of Georgia to the Parliament of Georgia, which elects them with the majority vote. A member of the Commission is elected for a six-year term with the right of re-appointment for another mandate.
According to the Energy Community Secretariat’s Annual Assessment report, GNERC demonstrates profound technical expertise and independent execution of responsibilities. 
</t>
  </si>
  <si>
    <t>Even if ANRE has the most qualified team and competitive salaries, some high skilled employees quit the job and moved to private/consultancy sector.</t>
  </si>
  <si>
    <t xml:space="preserve">In terms of decision making the Regulator is still not fully independent from the Government. According to the Law on the National Energy and Utilities Commission (NEURC, energy regulator),  the legal status of the NEURC is a "central executive authority with a special status". According to the paragraph 9 of Article 116 of the Constitution of Ukraine the activity of central executive authorities is directed and coordinated by the Cabinet of Ministers (i.e. the Government). The extent to which such direction and coordination may take place is not defined in the Law on the NEURC (or other relevant legislation), thus, leaving the room for Government's influence on the Regulator. The legal status of "central executive authority with a special status" was given to the NEURC in December 2019, following the Constitutional Court's ruling obliging the Parliament to amend the Law on the NEURC with the view to excluding provisions that guaranteed the Regulator full independence from any other authorities. Prior to the amendments, the NEURC had a status of "permanently functioning independent collegial state body".
Moreover, although the NEURC members are appointed by tender committee through the competititve procedure,  the Government have powers and broad discretion in terminating the powers of the members (Article 8, paragraph 7 of the Law on the NEURC), which also enables the Government's influence on the Regulator.  Additionally, if the NEURC doesn't have a quorum, the Government may appoint interim members for 3 months until the permanent members are nominated in accordance with competitive procedures.
In terms of funding the independence of the Regulator is ensured, its main source of income is regulation contributions made by all market participants, whose activity is regulated by the NEURC. 
In general, the Regulator is entitled with powers, necessary to perform its functions. Yet Ukraine still hasn't implemented REMIT, which would grant the NEURC additional market oversight and enforcement powers, which are essential for exercising its functions. </t>
  </si>
  <si>
    <t>Is your country's tariff policy independent from the Government (gas and electricity sectors)?</t>
  </si>
  <si>
    <t>The Public Services Regulatory Commission (PSRC) is a formally independent body responsible primarily for tariff methodology and review, licensing procedures and import/export regulation. The PSRC also regulates water, waste, telecommunications, and rail transport.</t>
  </si>
  <si>
    <t xml:space="preserve">The Tariff (Price) Council establishes tariff methodology, reviews the tariffs proposed by regulated companies (including but not limited to energy) and proposes changes to the legal framework related to pricing. It also is responsible for dispute settlements concerning price regulation and application.
Electricity tariffs subject to state regulation include purchases by producers, wholesale and retail sales, and import/export transactions. The Law on Electricity stipulates that tariffs cover the full cost of generation, transportation and distribution, and ensure the profitability of power enterprises. The electricity sector is almost entirely state controlled, and separate prices for wholesale electricity, transmission and distribution are assigned. </t>
  </si>
  <si>
    <t>Since the energy sector of Belarus is entirely centralised and controlled by the government, the tariff policy is not independent from the Government and the country's key energy sectors, which, in turn, are also controlled by the government.</t>
  </si>
  <si>
    <t xml:space="preserve">
Electricity:
The price of electricity for commercial and household end-users are determined by GNERC, according to the adopted methodologies. In case of non-residential consumers, GNERC is entitled to set electricity supply tariff only for small enterprises to whom services are provided by the universal service provider, and consumers to whom services are provided by public service suppliers. 
The end use tariff of electricity includes the following elements: the average cost of electricity purchase, tariff for dispatch, transmission, transit, and distribution (differs by voltage level), and the service tariff for balancing of electricity by the JSC Electricity System Commercial Operator (ESCO). All these elements, except the average price for electricity purchase, are fixed for 3 years period. In addition, VAT tax of 18% is applied to all end-use tariffs.
There is no open market for electricity in Georgia yet. As mentioned above, prices are determined by GNERC. The only exception is direct consumers, which buy electricity according to bilateral agreements. As of December 2021, there are 46 direct consumers on the market. However, within electricity market reform, the market structure will be changed, and it will become open the near future. Therefore, the existing structure of electricity tariff will be changed. 
Gas: Natural monopoly activities of the transportation and distribution of natural gas are fully subject to the tariff regulation of the Commission. As for the natural gas supply GNERC sets end-user gas tariffs for household customers. For non-household customers, the price of natural gas is not regulated. Instead, supply prices are determined based on customer-supplier agreements. Non household consumers are supplied with natural gas with the conditions and prices publicly offered by the supplier.
The composition of the natural gas price is the following: transportation tariff (fixed by GNERC), tariff for supply and distribution tariff. 
For the majority of natural gas distribution companies (18 enterprises), the Commission has set long-term tariffs for the supply, distribution and consumption of natural gas for 2020-2022. According to GNERC, there are 24 distribution companies operating on the market. However, three of them (LLC Tbilisi Energy, LLC SOCAR Gas Georgia and JSC SAKORGAS) distributed 89% of total distributed natural gas.  
Given the monopolistic power of suppliers affiliated with SOCAR and the absence of tariff regulation, prices for non-household customers are set in a non-transparent manner, without regulatory control or competitive pressure. 
</t>
  </si>
  <si>
    <t xml:space="preserve">Formally, the Regulator adopted procedures and methodologies for applying and calculating  cost-reflective network tariffs in gas and electricity. Yet, there is evidence, that these procedures and methodologies may be applied selectively and in some cases Govenment may indirectly interfere in the ordinary procedures of tariff-setting. 
For example, in June 2022 Government proposed the Law (https://zakon.rada.gov.ua/laws/show/2479-IX#Text), which provided for the prohibition of the increase of gas distribution tariffs for the duration of martial law period and six months following its termination. This Law was subsequently adopted by the Parliament, thus, limiting the Regulator in setting its tariff policy. Such extraordinary decision may be justified by the Russian aggression and its economic consequences for Ukraine. Yet, even before the war the Governments has found its way to affect Regulator's tariff policy.  In January 2021 the NEURC lowered gas distribution tariffs for 13 DSOs (https://www.nerc.gov.ua/index.php/map_13/?news=11173 ), only month after its imposition in December 2020. The rationale behind the decision was to contain social tensions amid increase of energy tariffs and prices. At the same time, such lowering of gas distribution tariffs to 1,79 UAH per cubic meter was announced earlier by the Prime Minister on 18 January 2021 (https://www.dw.com/uk/uriad-ukrainy-vstanovyv-hranychnu-tsinu-na-haz-dlia-naselennia/a-56259819).
Network tariffs in which  the Regulator remains relatively independent from Government are electricity distribution tariffs and gas transmission tariffs.
As of February 2023, the Government regulates, through public service obligation (PSO) mechanism, gas prices for the households, heat producers, public authorities. The electricity prices for households are also regulated by governmental decree №483 dated 5 June 2019 (https://zakon.rada.gov.ua/laws/show/483-2019-%D0%BF#Text). 
 </t>
  </si>
  <si>
    <t>Is the regulator of the energy market implementing transparency procedures?</t>
  </si>
  <si>
    <t xml:space="preserve">Basically yes, they are transparent, and decisions are approved during open meetings in Public Services Regulatory Commission. But for the wider audience, it is difficult to follow when and what will be discussed.  WEB page is functioning but not many people know how extract requested information from it. There is (as fa as I know) close cooperation between PSRC and Academia, Higher Institutions. </t>
  </si>
  <si>
    <t>Azerbaijan disseminates annual energy data internationally by sharing data with
the United Nations Statistics Division (UNSD) and the International Energy
Agency (IEA) through the joint United Nations Economic Commission for Europe
(UNECE)/IEA/Eurostat annual questionnaires. Azerbaijan participates in the Joint
Organisations Data Initiative (JODI) for oil and gas via the UNSD, contributing to
the transparency of global monthly oil and gas data.
The SSC has established solid links with data providers and data users, among
them the former SAARES, now part of the Ministry of Energy.
Azerbaijan was the first country of the Former Soviet Union to publish an energy
balance according to the International Recommendations of Energy Statistics, and
has done major work on methodological issues, including a full review of calorific
values with the National Academy of Sciences (2011); an end use-consumption
survey in households was conducted in 2017. It has hosted both Oslo Group
(2013) and JODI meetings (2014), and development of a data set of energy
efficiency indicators is planned</t>
  </si>
  <si>
    <t>No, the procedures are only 'nominally' transparent. In practice, however, they are not and it is not always clear (in most cases, not clear at all) how they are developed and implemented.</t>
  </si>
  <si>
    <t xml:space="preserve">Georgia does not have organized electricity and gas markets. GNERC is responsible for developing relevant regulations. GNERC’s activities are transparent, except some minor gaps. However, absence of organized markets does not allow to give a full assessment of the situation. However, several important steps were introduced in this regard:
Under the reform, Georgian Energy Exchange (GNERX) was established. In May 2022, the Georgian Energy Exchange was granted a license from GNERC to operate the day-ahead and intraday markets and GSE was licensed to operate the balancing and ancillary services markets. GNERC approved the Rules for the Bilateral Contract Market and revised the Rules for Balancing and Ancillary Services Market in July 2022 to address shortcomings and gaps identified.
The main functions of the GNERX include:
-	Day-ahead market operation 
-	Intraday market operation
-	Bilateral contracts (forward) market operation
-	Managing of the financial clearing system for Day-ahead and Intraday markets 
Electricity Day Ahead and Intraday Market Rules (Art 21) considers GENEX's obligation on the market participants' behavior surveillance. The aim is to identify competition restrictive actions or intention to restrict competition. GENEX has the right to ask participants for information on orders, which is necessary for performing the behavior surveillance function. GENEX should notify the regulatory commission (GNERC) about relevant cases identified during surveillance. The surveillance on the behavior of the participants is considered by existing legislation, including Energy Market Monitoring Rules approved by the Commission and the best practice. 
Regulatory Commission adopted Resolution N7 of March 30, 2021 "On approval of energy market monitoring and reporting rules”. The resporulation establishes a legal framework for the monitoring of wholesale energy markets to detect and prevent trade in inside information, market manipulation, or attempted manipulation.
Major progress was made by the transposition and implementation of the Regulation on Integrity and Transparency of the Wholesale Energy Market (REMIT).
The adapted REMIT Regulation sets out common rules for the operation of the electricity and natural gas wholesale markets in the Contracting Parties to the Energy Community. These rules establish a common European framework for the following wholesale market issues in the EU and the Energy Community:
-	Prohibition of trade using inside information;
-	Obligation to publish inside information;
-	Prohibition of manipulation or attempted manipulation of the wholesale energy market;
-	Obligation to register a wholesale energy market participant.
</t>
  </si>
  <si>
    <t xml:space="preserve">Due to the war, the transparency procedures applied by the Regulator were temporarily suspended. 
Regarding inspections of the market players, on March 13, the Cabinet of Ministers cancelled all planned and extraordinary inspections and other measures of state oversight during the martial law period (https://zakon.rada.gov.ua/laws/show/303-2022-%D0%BF/ed20220313), including those, exercised by the NEURC. 
On 6 December 2022, the Cabinet of Ministers has amended the respective decision, allowing the NEURC to carry out scheduled and unscheduled inspections. 
Regarding the due reporting of market players, the NEURC is limited in carrying out this transparency procedure by the provisions of the Law "On the protection of interests of reporting entities", which entitles those entities to submit all required reports (tax, statistical, etc.) within three months following the termination of martial law.  The member of the NEURC Oleksandr Formagei confirmed (https://www.facebook.com/dixiUA/videos/531125259215753, timecode - 1:24:02), that licensees have not submitted reports throughout 2022. To compensate for this gap, the Regulator held online conferences and inquiries to collect operative data on the market players. As of February 2023 licensees in general restored reports submission to the NEURC, but it is unknown what share of licensees do so. Some of them still may choose not report based on the provisions of the Law "On the protection of interests of reporting entities". 
In parallel, the Regulator’s possibilities in ensuring transparency of wholesale energy markets are still restricted, as Ukraine still hasn’t adopted law implementing Regulation (EU) 1227/2011 on wholesale energy market integrity and transparency, though Ukraine was obliged to transpose this act in its national legislation by 29 November 2019 and to implement it by 29 May 2020 (https://energy-community.org/legal/cases/2021/case0421UE.html). As of February 2023, the framework law to transpose provisions of the REMIT is adopted in the first reading and waits for final adoption.   </t>
  </si>
  <si>
    <t>2.3.1.2 Energy market competitiveness</t>
  </si>
  <si>
    <t>Is ownership in the energy market unbundled in accordance with the EU 3rd energy package?</t>
  </si>
  <si>
    <t xml:space="preserve">It is unbundled partially but to significant extent. </t>
  </si>
  <si>
    <t>Azerbaijan’s electricity market is dominated by state-owned vertically integrated monopolies has eliminated all competition. The government owns and manages the energy sector, and is committed to sectoral reform with the aim of improving system efficiency, supply reliability and transparency. As a first step to reform, all power distribution assets and functions were entirely separated from the state-owned company Azerenergy (Azerenerji OJSC) and transferred to another state-owned company, Azerishiq OJSC (formerly Bakielektrikshebeke OJSC, i.e. Baku Electric Company), in 2015.
In the Nakhchivan Autonomous Republic, the Nakhchivan Energy Authority is the state-owned TSO and distribution system operator, and carries out dispatch operations. Existing legislation envisages unbundling of the electricity sector, but no implementation measures have been taken.
The government is considering to reform the electricity market. The 2016 Strategic Roadmap for the Development of Utilities (electricity, heat, water and gas) calls for a gradual transition to a liberal market model based on enhanced competition, unbundling, establishment of a wholesale market and expanding the share of renewables. 
Source: https://www.iea.org/reports/azerbaijan-energy-profile/market-design</t>
  </si>
  <si>
    <t>No. The energy sector and market of Belarus are strongly centralised and not unbundled. Moreover, although it was also the case before 2020, after the protests of 2020 there has been no sign of liberalisation in any sphere of life, incl. the energy market. It is unlikely that this will be put back on the agenda anytime soon.</t>
  </si>
  <si>
    <t xml:space="preserve">In the electricity sector, both distribution system operators, Energo Pro and Telasi, are unbundled. Telasi JSC and Energo Pro Georgia JSC will no longer carry out supply and distribution activities. “Tbilisi Electricity Supply Company” (Telmiko) and “EP Georgia Supply” are universal service providers named by the Georgian government.  The distribution companies appointed compliance officers. 
As for the electricity transmission system operator.  After two unsuccessful attempts, the transmission system operator JSC Georgian State Electrosystem (GSE) is still not certified. In July 2022, the Georgian National Energy and Water Supply Regulatory Commission (GNERC) issued a final negative decision as the separation of control between state authorities over energy companies remained unresolved. This is in breach of Energy Community law.
Gas: The state-owned transmission system operator, Georgian Gas Transportation Company (GGTC), is not yet unbundled nor certified. The incumbent gas transmission system operator, GGTC, re-applied for certification to the regulator GNERC in February 2022 under the independent system operator model. However, it was unsuccessful as Georgia failed to ensure separation between public bodies controlling competitive and network-related activities. This resulted in GNERC’s refusal to certify GGTC in July 2022 in line with the Third Energy Package. Despite some progress achieved in complying with unbundling requirements such as the establishment of a daughter company of the incumbent supplier and importer GOGC, the Georgian Natural Gas Transmission Network Owner (GNGTNO), and the signing of a lease agreement between GNGTNO and GGTC, Georgia is still in breach of the gas acquis. 
Unbundling plans of distribution system operators were submitted to the energy regulator GNERC,
however, they were not approved.
</t>
  </si>
  <si>
    <t>1. Gas TSO Moldovatransgaz is still under control of gas supplier Moldovagaz. The unbundling is to be implemented during 2023.
2. Electricity TSO Moldelectrica has not been certified yet.</t>
  </si>
  <si>
    <t>The electricity and gas TSOs were sucessfully unbundled, which is confirmed by final decisions on cetification of these operators. The final decision for electricity TSO Ukrenergo was taken on 17 December 2021.(https://zakon.rada.gov.ua/rada/show/v2589874-21#Text), respective decision for the gas TSO 'Gas Transmission System Operator of Ukraine LLC was taken in December 2019. 
Yet as of Februray 2023 there is the risk of revision of gas TSO certification decision due to the delay in TSO's  corporate reform, i.e. in formation of new indpendendent supervisory board of the company (https://www.icis.com/explore/resources/news/2023/04/25/10878902/ukraine-s-ministry-of-energy-gtsou-plans-raise-criticism/?fbclid=IwAR2zyiXd0zSPPtd99ypqNUyQcA3Wi5FX-gk09bR-kEQSb-Q3scuZ-WPWr2E, quote of Dirk Buschle, the Energy Community’s deputy director). 
The DSOs both in electricity and gas are legally unbundled. Yet functional unbundling remains an issue. The example of gas DSOs is illustrative in this regard. In May 2022 the shares of 26 gas DSOs were transferred to Asset Recovery and Management Agency (https://dbr.gov.ua/news/dbr-peredalo-v-upravlinnya-armi-26-regionalnih-operatoriv-gazorozpodilchih-sistem) and subsequently to state-owned Naftogaz. In some of these opertors Naftogaz have successfully changed management (https://www.naftogaz.com/news/protection-consumer-interests). 
Such transfer poses some questions in terms of unbundling of these operators, as Naftogaz through its subsidiaries is also engaged in gas production and supply. It is unknown wether the NEURC duly monitors that production, supply and disttibution branches of  the Naftogaz are duly unbundled. Yet there is evidence, that some of the elements of functional unbundling of gas DSOs is under the threat. For example, the number of services become common for both supply and distribution branch of Naftogaz. For example, the call centers of both distribution and supply branch were recently integrated (https://www.facebook.com/gazmerezhi/posts/178096421810458). In parallel the Eurocomissions's INTERPRETATIVE NOTE on unbundling regime (https://energy.ec.europa.eu/system/files/2014-10/2010_01_21_the_unbundling_regime_0.pdf) provides that "DSO cannot unduly rely on the services of other parts of the vertically integrated undertaking, as the DSO itself must have the necessary resources at its disposal to operate, maintain and develop the network." In general due oversight over the functional unbundling of the DSOs is lacking.</t>
  </si>
  <si>
    <t>Have different consumers the possibility to choose suppliers in gas and electricity retail markets? (pull or contract-based market model)</t>
  </si>
  <si>
    <t xml:space="preserve">On February 1, 2022, the gradual liberalisation of the Armenian electricity market started. 
The following transitional provisions are currently in force to ensure step by step inclusion of prominent players in the new market regulation: • The new market conditions are not applicable to households, and they continue buying electricity from the only Guaranteed Supplier (ENA). • The same applies to non-household consumers in case they keep their contract for the electricity supply with ENA. • From February 1, 2023, the largest electricity consumers with an annual consumption of 1 million kWh/year or more, connected to a 110 kV or 220 kV network (about 20 companies), will be required to buy electricity under the new market regulation. Otherwise, they will be forced to buy at the most expensive tariff established by the PSRC. </t>
  </si>
  <si>
    <t>Azerbaijan’s electricity market is dominated by state-owned vertically integrated monopolies has eliminated all competition. The government owns and manages the energy sector, and is committed to sectoral reform with the aim of improving system efficiency, supply reliability and transparency. As a first step to reform, all power distribution assets and functions were entirely separated from the state-owned company Azerenergy (Azerenerji OJSC) and transferred to another state-owned company, Azerishiq OJSC (formerly Bakielektrikshebeke OJSC, i.e. Baku Electric Company), in 2015.
As the largest electricity provider, Azerenergy owns and operates most generation assets including gas-fired, oil-fired and hydro plants, and is the transmission system operator (TSO).
Azerishiq OJSC is the 100% state-owned enterprise responsible for electricity distribution, supply and other customer services (connection, metering and billing), except in the Nakhchivan Autonomous Republic, which is directly administered by its own state energy agency. Azerishiq administers the seven regional distribution networks of Aran, Baku, Canub, Garb, Markazi Aran, Shimal and Shimal Garb (www.azerishiq.az).
In the Nakhchivan Autonomous Republic, the Nakhchivan Energy Authority is the state-owned TSO and distribution system operator, and carries out dispatch operations. Existing legislation envisages unbundling of the electricity sector, but no implementation measures have been taken.
The government is considering to reform the electricity market. The 2016 Strategic Roadmap for the Development of Utilities (electricity, heat, water and gas) calls for a gradual transition to a liberal market model based on enhanced competition, unbundling, establishment of a wholesale market and expanding the share of renewables.
Taking into account the international experience, a draft Law on Electricity has been prepared. The draft law envisages a gradual market reform by 2025. The government plans to permit Independent generators to enter the sector and acquire existing power plants or build new ones. The possible privatisation of strategic assets may not adversely affect energy sustainability and security.
Source: https://www.iea.org/reports/azerbaijan-energy-profile/market-design#abstract</t>
  </si>
  <si>
    <t xml:space="preserve">No, there is just one supplies of gas and one supplier of electricity (a state-owned entity in both cases). That makes any choice of supplier impossible. Although an alternative here could be to install autonomous energy systems (e.g. solar panels, etc.), the buraucracy and necessity to obtain permissions, etc., often make this process too complex and prolonged and result in many people refusing to do that. </t>
  </si>
  <si>
    <t xml:space="preserve">Georgia does not have fully established electricity and gas markets, and consumers do not have the opportunity to choose suppliers or switch from one to another. 
Electricity sector is more advanced in terms of reforms than gas sector. Energy Sector Regulator implemented unbundling of Electricity Distribution and Supply companies in July 2021. A supplier switching platform is ready and will be launched once the market is open. Market opening was delayed several times. As of today (April 2023), trade in electricity at the wholesale market mostly occurs based on direct contracts. 
Electricity is sold by electricity producer, importer, wholesale supplier, electricity system commercial operator (ESCO) and purchased by electricity distribution licensees (purchase of network losses), suppliers, direct consumers, exporters, electricity producers (for plant losses), ESCO and dispatch licensee (for compensating for network losses). To trade in electricity on the wholesale market, subjects need to be registered at the ESCO as qualified utilities.
Electricity supply on the electricity retail market is carried out by the universal service supplier, supplier of electricity as a public service and the supplier of last resort, based on the tariffs set by the Commission. Also, in compliance with the new structure of the retail market, any interested person can carry out electricity supply activities based on a free, deregulated price. 
As for the gas sector, there is no organized market for natural gas in Georgia, and therefore, natural gas is traded in the wholesale market only through bilateral agreements. Suppliers carry out natural gas import (or purchase small volumes of extracted natural gas) and resell it to other suppliers, while suppliers at the retail level deliver it directly to end customers. The foregoing does not exclude the activity of one supplier at both levels of the market.
</t>
  </si>
  <si>
    <t>The legislation has been transposed, but the competition is at early stage. Generally the industrial consumers are able to switch the electricity or gas suppliers. The main challenge on electricity is the insufficient infrastructure and shortage of supply.</t>
  </si>
  <si>
    <t xml:space="preserve">Formally all consumers have right to freely choose their supplier, both in electricity (https://zakon.rada.gov.ua/laws/show/v0312874-18#Text) and gas  (https://zakon.rada.gov.ua/laws/show/z1382-15#Text). Both in gas and electricity sector this right is not restricted by the availability of debts to the previous supplier. 
Yet given the strict regulation of prices for electricity (for the households) and gas (for households, heat producers, public authorities, etc.) the incentive for actual switch of the supplier is limited. According to the data by the NEURC (https://www.nerc.gov.ua/storage/app/sites/1/Docs/Byuleten_do_richnogo_zvitu/byuleten_do_richnogo_zvitu_nkrekp-2021.pdf), only 159 household consumers switched supplier in 2021 (the latest data available). In gas the switching figures for households in 2021 are much higher - 859 687 consumers. Yet, the portion of these switches may be related to the consumers' transition to the last resort supplier, resulting from suppliers defaults (example: https://gazpravda.com.ua/novyny/poltavchany-obyraiut-novoho-postachalnyka-hazu). Moreover, following the  adoption of PSO regime in gas  in March 2022 the households consumers' incentives to switch supplier become very limited (if any). </t>
  </si>
  <si>
    <t>Have the suppliers a possibility to access the infrastructure on a competitive basis? (Transmission and distribution networks, gas storages etc.)</t>
  </si>
  <si>
    <t xml:space="preserve">On February 1, 2022, Armenia began the gradual liberalization of its electricity market. The goal of liberalization is to shift the market from a single supplier model to a model with multiple suppliers, creating a more competitive and transparent market. This is expected to attract investment in the energy sector and increase the volume of interstate electricity trade.
The liberalization process is being implemented in stages. Initially, only large consumers, such as industrial and commercial businesses, will be able to choose their own electricity suppliers. Households will continue to be served by the current monopoly supplier.
The same applies to non-household consumers in case they keep their contract for the electricity supply with ENA.
From February 1, 2023, the largest electricity consumers with an annual consumption of 1 million kWh/year or more, connected to a 110 kV or 220 kV network (about 20 companies), will be required to buy electricity under the new market regulation. Otherwise, they will be forced to buy at the most expensive tariff established by the PSRC. With this respect, the “Settlement Centre” and the USAID organised three training courses on new market rules and how to work with the relevant software[1] for employees of the above-mentioned large consumers, generating stations, and other interested consumers.
These measures are designed to ensure a smooth transition to the new market regulation.
According to the PSRC, following the initiation of the electricity market liberalisation, over the recent six months, more than 20 companies have applied for a license to operate under the new market rules, 10 of which have already received an electricity supplier license, and another seven companies have received a wholesale electricity trade license, while several more applications are currently under consideration.
According to the Deputy General Director of the “Settlement Centre” Norayr Harutyunyan[2], two newly certified energy supplier companies are currently active in the market – they already have both energy consumers and generation plants. There are also generating stations, mainly SHPPs, which independently sell their electricity through the new market mechanism. Also, a number of consumers (13 companies) are currently buying electricity through the new market mechanism.
Thus, at the moment, 35 generating stations and more than 13 consumers are already trading under the new market mechanism. At the same time, the electricity trading volume based on the latest market mechanism is about 5 % of the entire market. Considering that their transition to the new market was voluntary, this is a positive signal for all other participants in the energy market.
Perhaps at first glance, it may seem that the new market trading rules are complicated and challenging for commercial clients. But first, they are built on the simple principle of a fair market price. Second, the system is quite flexible due to various optional features. In addition, “Settlement Centre” in every possible way assists companies that decide to move from the previous scheme of paying for electricity by the meter to new market mechanisms for planning electricity consumption and purchasing at a more favourable tariff.
The new electricity trading market mechanism is built on the principle of an hourly generation and consumption schedule. For any consumer, accurate consumption planning is the key to reducing electricity costs by optimising the operation of generating power plants. On the other hand, a planned production schedule is the key to selling the generated electricity at the best price for a generating station.
Finally, the new market mechanism with all other benefits also opens opportunities for the further development of RE plants with commercial purposes, as well as expansion and diversification of RE sources usage.
</t>
  </si>
  <si>
    <t>The Law on the Power Industry (1998) sets out some provisions for third-party access so that Azerenergy can purchase electricity from other producers, and other entities can buy electricity from Azerenergy (or other state companies) and sell it to end consumers. Alternatively, independent generators or industries can supply electricity to consumers on their own grids or through the state transmission system; these arrangements account for around 1% of electricity generation. 
As the largest electricity provider, Azerenergy owns and operates most generation assets including gas-fired, oil-fired and hydro plants, and is the transmission system operator (TSO).
Azerishiq OJSC is the 100% state-owned enterprise responsible for electricity distribution, supply and other customer services (connection, metering and billing), except in the Nakhchivan Autonomous Republic, which is directly administered by its own state energy agency. Azerishiq administers the seven regional distribution networks of Aran, Baku, Canub, Garb, Markazi Aran, Shimal and Shimal Garb (www.azerishiq.az).
SOCAR was created in September 1992 with the merger of Azerbaijan's two state oil companies, Azerineft State Concern and Azerneftkimiya Production Association. It is involved in exploring oil and gas fields; producing, processing and transporting oil, gas and gas condensate; marketing petroleum and petrochemical products in domestic and international markets; and supplying natural gas to industry and the public in Azerbaijan. Three production divisions, one oil refinery and one gas processing plant, a deepwater platform fabrication yard, two trusts, one institution, and 23 subdivisions operate as corporate entities under SOCAR. 
Third-party access to pipelines is not permitted under existing legislation, and changes to the existing market structure are not envisaged.
Oil
SOCAR’s Azerigaz Production Union was established with the facilities and equipment of the Azerigaz Closed Joint Stock Company, in accordance with Decree No. 366 Concerning Improvements in Petroleum Industry Management Systems of July 2009. Six production divisions and organisations are consolidated within Azerigaz.
The company transmits, distributes and markets natural gas in Azerbaijan, and it also transports SOCAR gas to Georgia, Iran and Russia. Total gas transported annually by the company within and outside the country is 12.6 bcm. By supplying natural gas to all the country's fossil fuel power plants, Azerigaz plays a significant role in development of the country's electrical power industry.</t>
  </si>
  <si>
    <t>No. In principle, the number of suppliers itself is significantly limited. In addition, their application for the use of infrastructure is neither transparent nor competitive.</t>
  </si>
  <si>
    <t xml:space="preserve">Electricity:
The connection fees and network tariffs are transparent and published.
The Natural Gas Network Rules adopted in 2018 ensure transparent and non-discriminatory third-party access. The introduction of an entry-exit tariff methodology is not in place yet. Georgia is exempt from performing capacity allocation on the interconnection points and interoperability and data exchange rules. However, third party access to the national network is not affected by that exemption.
SOCAR-related companies still have a dominant position in both the wholesale and retail markets. Consequently, the market is concentrated at both levels, and therefore, making access to natural gas at a competitive price for deregulated customers is a major challenge.
</t>
  </si>
  <si>
    <t>The TSOs in both gas and electricity have not been certified yet. There are no auctions for capacity booking and no online tools to identify the available capacity.</t>
  </si>
  <si>
    <t>Respective Network Codes have been adopted for gas and electricity distribution and transmission and gas storage, providing for transparent and non-discriminatory access of market participant to the infrastructure. As of February 2023 no cases of unjustified restriction of access was recorded. 
Yet, there are some minor gaps remaining. Ukrenergo’s (electricity TSO) efforts to implement coordinated auctions for cross-border capacity allocation are still lagging, which has already caused some problems in organizing export of electricity to the EU following synchronization of Ukrainian energy system with the European (https://www.facebook.com/npcukrenergo/posts/621734533328709).</t>
  </si>
  <si>
    <t>Has your country adopted the Third Energy Package legislation?</t>
  </si>
  <si>
    <t>EU 3rd energy package is not applicable to Armenia, as Armenia is not a member of the Energy Community.  Armenia is an  Observer of the  Energy  Community  Treaty since  2011.</t>
  </si>
  <si>
    <t xml:space="preserve">Under the Association Agreement and the Energy Community Treaty, Georgia took an obligation to transpose EU energy directives and have to comply with the requirements of the third energy package. 
In December 2019, a new Law on Energy and Water Supply took effect which revises the legal framework of the national energy system for electricity and natural gas to become consistent with the EU’s Third Energy Package – though with exemptions for gas interconnectors until the end of the Treaty in 2026.
Georgia is rapidly moving towards a legislative framework to encourage Energy Efficiency in various sectors. In December 2019, Government adopted 1st National Energy Efficient Action Plan (NEEAP) for the period 2019 – 2021. In 2020, Georgia also adopted a Law on Energy Efficiency, Law on Efficiency of Buildings, and Law on Energy Labelling. The law approximating the Ecodesign Directive (2009/125/EC) has not yet been drafted but this is expected in the near future.
In committing itself to transforming its electricity market to one similar to EU’s internal electricity market, the Georgian Government has taken steps towards to implementing reforms with the goal of establishing an electricity market in compliance with EU’s Third Energy Package, supported by a Policy Based Loan with KfW and AFD. This Project consists of 26 technical assistance measures (TAMs) which focus, on the one hand, on deploying energy efficiency within Georgia, and, on the other hand, on deploying an EU-style organised market as envisaged in the Third Energy Package in the context of the Georgian electricity sector.
Georgia is in the early stages of preparation for the transposition of the 2021 Clean Energy Package.
</t>
  </si>
  <si>
    <t>The law on natural gas has to be amended with respect to the unbundling method, due to the fact that the TSO owner refused to assure its functional independence.</t>
  </si>
  <si>
    <t xml:space="preserve">In general, most requirements of third Energy Package are embodied in relevant primary and secondary legislation – Law of Ukraine on “Natural Gas Market”, Law of Ukraine on “Electricity Market”, respective network codes for gas and electricity transmission/distribution/storage. Nevertheless there is room for improving level of implementation, inter alia with respect to Energy regulator independence (see section on Energy Sector Regulator), which is provided  for in both Gas and Electricity Directives. Besides, the criteria for defining important concept of “vulnerable customers” are still not determined and not embodied in relevant secondary legislation. Requirements to do so also contain in Gas and Electricity Directives. 
The DSO unbundling is also an issue, requiring more thorough implementation and regulation by the regulatory authorities and market participants. </t>
  </si>
  <si>
    <t>2.3.1.3 Energy distribution and connections</t>
  </si>
  <si>
    <t>Does your country build interconnections with EU countries?</t>
  </si>
  <si>
    <t xml:space="preserve">Armenia is a landlocked country. Its neighbors Georgia, Iran, Turkey, and Azerbaijan are not members of the EU. Armenia has electricity interconnections only with Georgia and Iran. Georgia and Armenia interconnections operate in asynchronous regime which impede limitaions. 
Gas interconnections are with Russia through Georgia and, separately with Iran.
Interconnections with Azerbaijan and Türkiye exist but are not active.
  </t>
  </si>
  <si>
    <t xml:space="preserve">If this question means energy interconnections, then the answer is yes. If it means, trade interconnections, then the answer is still yes. 
Yes, Azerbaijan has been actively working to build interconnections with EU countries. One of the key projects in this regard is the Southern Gas Corridor, which is a network of pipelines that will transport natural gas from Azerbaijan to Europe, via Turkey. The Southern Gas Corridor consists of several interconnected pipelines, including the South Caucasus Pipeline, the Trans-Anatolian Pipeline, and the Trans-Adriatic Pipeline.
On 18 July 2022, the European Union and Azerbaijan signed a Memorandum of Understanding (MoU) on a strategic partnership in the field of energy, which includes the commitment to double the capacity of the Southern Corridor pipeline to over 20 bcm a year to the EU by 2027.
Additionally, on 17 December, 2022, The leaders of Azerbaijan, Georgia, Romania and Hungary signed an agreement on Saturday on the construction of an electric cable running under the Black Sea to carry green Azeri energy from planned Caspian Sea windfarms to Europe.
The agreement involves a 1,100 km (685 mile), 1,000 MW cable running from Azerbaijan to Romania as part of wider European Union efforts to diversify energy resources away from Russia amid the Ukraine war. Source: https://www.reuters.com/business/energy/four-leaders-sign-agreement-bring-green-azeri-energy-europe-2022-12-18/ </t>
  </si>
  <si>
    <t>There used to be power interconnections with the Baltic States and Poland in the past (the Soviet legacy). However, with the ongoing political crisis in Belarus, the EU countries decided to fully disconnect from Belarus.
When it comes to oil and natural gas pipelines, the infrastructure pieces that used to deliver Russian oil and gas to Europe are still in place, but their future use is questionable. It is  even less likely that new pieces of infrastructure are going to be constructed in the foreseeable future.</t>
  </si>
  <si>
    <t xml:space="preserve">Georgia is not interconnected with other Contracting Parties or EU Member States. Thus, no regional integration at the Energy Community level is taking place at present. Until Georgia has a physical interconnection with the EU or the Energy Community electricity markets, a derogation from cross-border cooperation rules applies. 
On December 17, 2022, European Commission President Ursula von der Leyen announced that the EU will be ready to provide financial support for the Black Sea Energy submarine cable project, which envisages the construction of a high-voltage underwater transmission grid, which will connect the power systems of Georgia and Europe. In case of project implementation, 1,195 km long cable (1100 km - submarine and 95 km land) will be connected to Romania, which will enable the countries of the South Caucasus and Romania to take advantage of broadened export opportunities and trade in electricity at hourly market prices.
As Commissioner Ursula von der Leyen announced, the Black Sea Energy submarine cable project could transform the country into an electricity hub and integrate it in the EU internal electricity market . project will connect Georgian power system (and South Caucasus region) to Synchronous grid of Continental Europe, therefore, give opportunity to Georgia to implement electricity trade with European countries. Mentioned project will assist energy security of European Union and Caucasus region, support development of renewable energy sector, increase transit opportunities and trade options between European Union and South Caucasus region.
The feasibility study of the project is already underway and is expected to be ready by the end of 2023 and all other studies, such are seabed studies and environmental and social studies by the end of 2024. It is estimated that the construction could begin in early 2025. and if all proceeds well, the project could be completed by 2030.
</t>
  </si>
  <si>
    <t>1. The power line Chisinau-Vulcanesti is under construction and expected to be operational in Q4 of 2024.
2. The interconnector Balti-Suceava-Gadalin is included in TYDP of TSOs in Moldova and Romania. Currently there are discussions to speed up the construction timelines, initially scheduled for 2028.</t>
  </si>
  <si>
    <t>In electricity sector, two projects aimed at increasing interconnection capacity of Ukraine with EU remain in progress. The first one is related to constructing new 400 kV overhead line to connect the existing SS 400 kV Mukacheve and Velke Kapusany in a one-circuit mode with the possibility of its further upgrading into a two-circuit one in case of an increase in the volume of interstate flows. The project will enable to increase interconnection capacity between Ukraine and Slovakia from existing 400 MWh to 1000 Mwh . According to the TSO development plan the project is to be finalized in 2021 (p. 406 https://ua.energy/wp-content/uploads/2021/01/Plan-rozvytku-systemy-peredachi-na-2021-2030-roky-shvalenyj-postanovoyu-NKREKP-57-vid-20.01.2021.pdf) The second project is the construction of 750 kW overhead line Yuzhno-Ukrainska NPP – Isakcha (Romania) with the construction of a 400 kW wing on a 750 kW Prymorska SS enabling an increase in cross-border transmission capacity between Ukraine and Romania up to 1200 MW. It is unclear what is the current status of both projects as latest ten-year development plan of the electricity TSO and respective implementation reports are not pubicly available due to the restrictions on disclosure of sensitive data.  
The other electricity interconnection project which has been recently implemented is the modernization of Khmelnytskyi NPP-Zheshuv overhead transmission line, which enables an increase of transborder capacity between Ukraine and Poland (https://www.facebook.com/npcukrenergo/posts/620318466803649)</t>
  </si>
  <si>
    <t>Does your country have fully operational electricity interconnections?</t>
  </si>
  <si>
    <t>Access to electricity of population 
 is 100% (source: WB, 
  https://data.worldbank.org/country/AM
The proportion of population with primary reliance on clean fuels and technology increased from 80.0% in 2000 to 95.0% in 2020. Modernization requirements are high enough.</t>
  </si>
  <si>
    <t xml:space="preserve">Large investments in power
generation and transmission since 2009 have resulted in remarkable
improvements in the quality of power supply. Electricity generation is now
sufficient to cover domestic demand, and the power system is capable of
supplying electricity of acceptable quality to almost the entire population. 
</t>
  </si>
  <si>
    <t>Yes, but the ones in current operation are mostly serving the Belarus-Russian electricity flows. There have also been reports on the Belarusian electricity continuing to flow to Lithuania and Ukraine, however, this information needs to be further checked for updates after the Russian invasion of Ukraine (Feb 24th, 2022).</t>
  </si>
  <si>
    <t xml:space="preserve">Given its geographic position, increasing the level of connectivity with EU Member States or Energy Community Contracting Parties is not feasible except through an undersea cable in the Black Sea (Preparatory activities are ongoing and at the moment a feasibility study is under preparation). 
Georgia has a number of investments which have been undertaken in recent years to increase connectivity with neighbors. 
At this stage, there is no coordinated capacity allocation of cross-border capacities with neighbouring countries, except bilateral cross-border capacity allocation on the interconnectors with Türkiye. Nevertheless, rules for management of cross-border electricity flows and capacity allocation were
drafted as part of the transmission grid code.
Power exchange between Georgian power system and its neighboring systems is carried out by 500, 400, 330, 220 kV overhead lines. Energy exchange is implemented: From Georgia to Russia, Turkey, Azerbaijan, Armenia and vise-versa as well as From Russia to Turkey, from Azerbaijan to Turkey. Cross-border overhead lines serve for realization this task; however, such “international” power flows are restricted due to both limitations stemmed from the acceptable operating modes of national power system and transmission capacities of above mentioned cross-border OHLs.
</t>
  </si>
  <si>
    <t>The only 400kV OHL Isaccea-Vulcanesti-MGRES-Chisinau crosses the breakaway transnistrian region, making the supply vulnerable to the discretion of the separatist authorities.</t>
  </si>
  <si>
    <t xml:space="preserve">Yes, Ukraine has fully operational electricity interconnections, including also with the EU Member States. As of now, electricity TSO allocates interconnection capacity with Hungary, Slovakia, Poland, Romania and Moldova (https://ua.energy/uchasnikam_rinku/auktsiony/rezultaty-auktsioniv-z-dostupu-do-mizhderzhavnyh-peretyniv/).   </t>
  </si>
  <si>
    <t>Does your country have fully operational gas interconnections?</t>
  </si>
  <si>
    <t xml:space="preserve">Armenia has 7 411 km of high and medium-pressure pipelines, 14 199 km of low-pressure lines, 75 gas distribution stations and 21 measuring points, including measuring points on the borders with Georgia and Iran. Some 64 km of trunk pipelines and 131 km of medium
and low-pressure lines were scheduled for repair in 2021, along with three gas distribution stations (arka.am, 2021).The residential sector is the second largest gas consumer, accounting for 28% of gas demand in 2020. Following a substantial gasification campaign, 96% of the communities now have access to pipeline gas (GoA, 2021). In 2020, the residential sector consumed 0.72 bcm and historically has represented over a fifth of TFC. 
April 12, 2023 11:59As of 1 April 2023, according to operative data the total number of gas consumers among the population connected to the gas distribution network of the country has made 753,578, of which 401,714 — in multi-storey buildings (apartments), 351,864 — in private houses. In the first quarter of 2023, the number of gas consumers connected to the gas distribution network of the country has increased by 3,034. 
At present, 648 settlements use natural gas in the territory of the Republic of Armenia, of which 600 — rural, 48 — urban.
</t>
  </si>
  <si>
    <t xml:space="preserve">Because of this large hydrocarbon production, it has one of the highest energy
self-sufficiency ratios in the world: its energy production is more than four times its
energy demand. In addition, although ageing natural gas
networks have been significantly modernised with new compressor stations and
ancillary infrastructure, distribution system losses and quality of gas supply remain
concerns. </t>
  </si>
  <si>
    <t>Some of the key gas pipelines delivering natural gas from Russia to Europe go through the territory of Belarus (the Yamal-Europe gas pipeline). At the same time, since the start of the full-scale aggression of Russia against Ukraine (Feb 24th, 2022), the major flows have been terminated. This, however, needs to be monitored and updated.</t>
  </si>
  <si>
    <t xml:space="preserve">As Georgia is only connected with third countries, it is exempt from the application of the Energy Community gas acquis at interconnection points.
Southern Gas Corridor is linking Caspian basin with EU via Georgia; however, it does not guarantee back-to back and fully operational gas interconnection.  in addition to this, one of the prospective projects for delivering natural gas from Republic of Azerbaijan to the European markets is the Azerbaijan-Georgia-Romania Interconnector (AGRI), which was initiated in 2010. The project foresees building an LNG terminal at the Black Sea in Georgia and delivering the product to Romania by tankers. A feasibility study for the project has already been conducted, according to which, it will be possible to develop the project once the second phase of the Shah Deniz oilfield development is complete . The project gained new interest and relevance amid to the Russian invasion of Ukraine and EU’s interest in alternative sources of gas supply. 
It is planned to implement infrastructure projects aimed at increasing the capacity of interconnections with neighbouring countries or reversing the gas flow in emergencies. These plans are described in 10 years network development plan for Georgian gas transmission network
</t>
  </si>
  <si>
    <t xml:space="preserve">Yes, Ukraine has fully operational gas interconnections, including with the EU Member States.  Ukrainina gas TSO 'Gas Transnission System Operator of Ukraine LLC' allocates interconnection capacities with Moldova, Romania, russia, Hungary, Slovakia and Poland (https://tsoua.com/en/transparency/available-capacities/). </t>
  </si>
  <si>
    <t>Has your country adopted an overall Energy Strategy/ Energy Security Strategy?</t>
  </si>
  <si>
    <t>In 2013, the government developed a National Energy Security Concept that outlines strategies for fuel diversification mainly through renewables and nuclear power, building fuel reserves and increasing power generation capacity. Then, in 2014 it approved a Schedule of Activities for 2014-2020 for implementing its security concept. The security concept complements previous energy sector development
strategies as part of the 2005 Context for Economic Development to 2025, including the National Programme on Energy Saving and Renewable Energy (2007) and the Ministry of Territorial Administration and Infrastructure (MTAI) Action Plan (2007).
The latest energy sector development documents approved by the government of Armenia on 14 January 2021 are the Republic of Armenia Energy Sector Development Strategic Programme to 2040 and the Action Plan to Ensure Implementation of the Republic of Armenia Energy Sector Development Strategic Programme, which outlines the government’s vision for least-cost strategies to develop the entire energy system and the measures necessary to implement this strategy.</t>
  </si>
  <si>
    <t>In early 2021, President Aliyev approved Azerbaijan 2030: National Priorities for Socio-economic Development, which set out the government’s development strategy across the economy. This strategy envisions Azerbaijan as a “clean environment and green growth country,” and envisions the increased use of renewable energy sources. In May 2021, Parliament approved the Law on the use of renewable energy resources in electricity production. Currently EU4energy helps Azerbaijan to develop a long term energy roadmap https://www.iea.org/reports/implementing-a-long-term-energy-policy-planning-process-for-azerbaijan-a-roadmap/concrete-steps-for-azerbaijan</t>
  </si>
  <si>
    <t>In 2015, Belarus adopted the Energy Security Concept that is supposed to guide the area of energy security until 2035. The concept includes everal key pillars, such as 1. increased energy efficiency, 2. increased reliability of the energy system, 3. improved level of energy independence and self-reliance.
There are also the Concept of the development of energy generating capacity as well as the Strategy of the development of energy potential of Belarus both adopted around the same time and comprising similar key issues.</t>
  </si>
  <si>
    <t xml:space="preserve">Georgia is currently working on its first Integrated National Energy and Climate Plan (NECP) for the period 2021-2030. The NECP has dedicated chapter to Energy Security, where national targets are outlined. The dimension of energy security has been elaborated within the framework of the National Security Concept, Energy Strategy 2020-2030, Ten-Year Network Development Plan of Georgia for 2021-2031 and Ten-Year Development Plan for Georgian Gas Transmission Network 2021-2030 and draft Directions and principles of Georgia’s Energy Policy
According to the draft NECP, which builds on above-mentioned documents, national targets regarding energy security are as follows:
•	Minimize the supply risks through diversification of energy sources and supply routes. 
•	Reduce energy import dependency by developing domestic energy sources.
•	become net-zero dependent on imported electricity by 2030. 
•	Increase the flexibility and resilience of energy systems. 
•	Protect critical infrastructure and mitigate risks related to cyber security and climate change.
•	Develop demand side measures and establish sustainable power distribution over the whole territory of Georgia. 
•	Stabilize and curb the energy security risks stemming from occupation of Georgia’s territories.
The most important objective of energy security of Georgia is to ensure adequate and reliable supply of different types of high-quality energy to all consumers, at a fair price, while protecting the interests of national security and sustainable development, in the short and long term. 
</t>
  </si>
  <si>
    <t>The energy strategy is under development.</t>
  </si>
  <si>
    <t xml:space="preserve">Ukraine has adopted the new Energy Strategy to 2050 (https://www.kmu.gov.ua/npas/pro-skhvalennia-enerhetychnoi-stratehii-ukrainy-na-period-do-2050-roku-373r-210423). Yet the text of the Strategy is not publicily available, the process of Strategy development was not inclusive and didn't provide for participation of different stakeholders (including CSOs).  </t>
  </si>
  <si>
    <t>Has your country initiated the implementation of the overall Energy Strategy/ Energy Security Strategy?</t>
  </si>
  <si>
    <t>Energy import dependency in % (import-export)/TFC . 0 if &gt;70%, 0.5 if 20-70%, 1 if &lt;20%</t>
  </si>
  <si>
    <t>0 if &gt;70%, 0.5 if 20-70%, 1 if &lt;20%</t>
  </si>
  <si>
    <t>All fossil fuels are imported: natural gas represents over 80% of Armenia’s energy imports (2.147 Mtoe out of 2.8 Mtoe in 2020), followed by oil products (0.63 Mtoe in 2020). Source: https://www.iea.org/reports/armenia-energy-profile/overview</t>
  </si>
  <si>
    <t>https://www.iea.org/reports/azerbaijan-2021</t>
  </si>
  <si>
    <t>https://www.irena.org/publications/2021/Jul/Renewables-Readiness-Assessment-Belarus#:~:text=Energy%20imports%20amount%20to%2084.8,dependent%20countries%20in%20the%20world.</t>
  </si>
  <si>
    <t>As a net oil and gas importer, Georgia relies heavily on imports of natural gas, oil products and hard coal to meet most of its energy needs. In fact, net imports in total energy supply (TES) rose from 47% in 2002 to 81.4% in 2020 to meet rising energy demand. Source: https://iea.blob.core.windows.net/assets/eb7ac3b7-929b-4360-ac91-ae5b8e02be3e/GeorgiaEnergyProfile.pdf</t>
  </si>
  <si>
    <t xml:space="preserve">Imports cover 99% of Moldova's oil consumption (1.0 Mtoe in 2018, of which almost 80% diesel and motor gasoline). All coal consumed must be imported as well (0.09 Mtoe in 2018). SOURCE: https://www.iea.org/reports/moldova-energy-profile
 </t>
  </si>
  <si>
    <t>Ukraine depends on imports for around 83% of its oil consumption, 33% of its natural gas and 50% of its coal -&gt; average: 55.3  Source: https://www.iea.org/reports/ukraine-energy-profile</t>
  </si>
  <si>
    <r>
      <rPr>
        <sz val="12"/>
        <color theme="1"/>
        <rFont val="Calibri (Body)"/>
      </rPr>
      <t xml:space="preserve">Access to Electricity  in % (Number of households with electricity access/Total number of households). 0 if &lt;90%, 0.5 if 90-99%, 1 if &gt;99%   </t>
    </r>
    <r>
      <rPr>
        <u/>
        <sz val="12"/>
        <color theme="1"/>
        <rFont val="Calibri (Body)"/>
      </rPr>
      <t>https://data.worldbank.org/indicator/EG.ELC.ACCS.ZS?locations=AZ-AM-BY-GE-MD-UA</t>
    </r>
  </si>
  <si>
    <t>0 if &lt;90%, 0.5 if 90-99%, 1 if &gt;99%</t>
  </si>
  <si>
    <t>What was the impact of the war in Ukraine in your country in terms of energy security? Please elaborate.</t>
  </si>
  <si>
    <t>It looks that there are not special reports on the impact of the war in Ukraine on energy security in Armenia. Prices on natural gas supply remain the same and are regulated through interstate agreements between Armenia and Russia through Gazprom and Gazprom/Armenia. The WB’s estimate of economic growth in Armenia for 2022 is 10.8%. The higher estimate for the economic growth of Armenia in 2022 is due mainly to the effect of more favorable factors for our economy, caused by Russia’s war in Ukraine, namely a large number of visits due to relocations from Russia to Armenia, business relocations, and remittances, the emergence of free market niches in the Russian economy and their saturation with products of Armenian origin or re-exported from our economy.
Source: Dr. Armen Ktoyan, Dr. Anush Shirinyan, Astghik Khachatryan. THE IMPACT OF RUSSIA’S WAR IN UKRAINE ON THE ARMENIAN ECONOMY, YEREVAN, Konrad Adenauer Stiftung, 2023. https://www.kas.de/documents/269781/269830/The-Impact-of-Russias-War-in-Ukraine-on-the-RA-Economy.pdf/a69774c7-1917-91d0-42c4-13ff3cf58845?version=1.0&amp;t=1678429672578[1}</t>
  </si>
  <si>
    <t xml:space="preserve">The war in Ukraine influenced Azerbaijan's foreign energy security policy. The war has enhanced Azerbaijan's energy position within the EU because of a) the EU has started to decrease Russian gas b) The Southern Gas Project which was already operational, became an alternative source c) Azerbaijan promised to increase its gas export to the EU in the future. The war has also increased Azerbaijan's position as a transit country. Since the SGC is operational, Turkmenistan and/or other countries can also use this project to transport their gas to the EU. Additionally, the war increased the value of the Baku Tbilisi Ceyhan pipeline because Kazakhstan wants to transport its oil via alternative ways such as Azerbaijan. For example, Kazakhstan started to increase its oil transport via the BTC project.  For example, Kazakh infrastructure company KazTransOil (KTO) has shipped a cargo of nearly 10,000 mt of Tengiz crude across the Caspian Sea for transit through the Baku-Tbilisi-Ceyhan (BTC) pipeline, with Tengiz shipments through the route expected to rise to 125,000 mt in April." (source https://caucasuswatch.de/en/news/kazakhstan-sends-tengiz-crude-oil-through-azerbaijans-btc-pipeline.html). </t>
  </si>
  <si>
    <t>Russia's war on Ukraine and its support by Lukashenka's regime made any diversification of Belarus's energy supplies literally impossible. Although the country had been strongly dependent on Russia's energy even before the war started, alternative routes could potentially be found via the Baltic states, Poland, and Ukraine. Now those are no longer relevant.
The same relates to the energy export from Belarus. The Belarusian Nuclear Power Plant that was originally designed to export part of its power to the EU via Lithuania is now facing an accute challenge of significant surplus of the produced power that cannot be fully consumed within the country (if the NPP operates at full capacity). While Lithuania has refused to buy the NPP's electricity several years before the war, Ukraine will not consider purchasing it in the foreseeable future because of Lukashenka's engagement in the Russian war. While Russia remains the only country that may theoretically be able to buy the energy generated by the Belarusian NPP, such purchases will not make economic sense because of the proximity of Russia's own NPPs to the Belarusian boarder.</t>
  </si>
  <si>
    <t xml:space="preserve">The short-term impact of the war in Ukraine on Georgia’s energy security was minimal.  Georgian dependance on Russian gas import has been negligible since 2007. This is the date when the South Caucasus Pipeline (SCP) became operational, and Azerbaijan became the main supplier of gas for Georgia. Currently, natural gas related connections with Russia are limited to the North-South Main Gas Pipeline, which transits natural gas from Russia to Armenia. Russia's share in the domestic consumption of natural gas in Georgia is around 8%. In recent years the gas demand exceeds the capacity of supply by SOCAR over Kazakh-Saguramo pipeline. As a result, natural gas imports from Russia have increased (15% import in 2021) . Although the approved 2022 gas balance brings this back to 8%.
Effects of the Russia-Ukraine war on supply of natural gas from Azerbaijan are minimal in the short run, as Georgia’s strategic partner Azerbaijan continues to supply Georgia with gas in the usual mode. However, the consumption of natural gas and electricity is increasing significantly (part of electricity consumed is generated by thermal power plants running on imported gas).  Significant difficulties exist in rational management of the gas flows and seasonal balancing of supply and demand. Gas consumption in Georgia is sharply seasonal: in winter the country consumes 2,5-3,5 times more natural gas per month than in summer. Significant deficit may arise, if special measures are not taken, during peak demand for gas in winter period. At present SOCAR is acting as a virtual storage for balancing Georgian market’s supply/demand imbalances (Gotchitashvili, 2020).
According to the EU External Energy Strategy, Azerbaijan plays a role in substituting Russian gas imports in the EU. This was officially underlined with the signing of the Memorandum of Understanding on a Strategic Partnership in the Field of Energy between President of The European Commission and President of the President of Azerbaijan on 18 July 2022. According to the EU, at the height of the energy crisis last year, the Southern Gas Corridor proved to be a crucial source of piped gas supply, with deliveries increasing by more than 40% year on year in 2022 to 11.4 billion cubic meters (The volume was at 19 billion cubic meters in 2021, in 2022 it reached 22.6 billion, and this year (2023) it is expected to be 24.5 billion) . The Southern Gas Corridor connects Azerbaijan with Italy. It consists of the South Caucasus Pipeline (SCP), the Trans Anatolian Natural Gas Pipeline (TANAP), and the Trans Adriatic Pipeline (TAP). SCP route goes through Georgia. This means that the volume of gas available to Georgia at a preferential price as a transit country has increased. 
In addition to natural gas, the EU is also interested in electricity from renewables. The high officials of Georgia, Azerbaijan, Romania, and Hungary on Saturday signed an Agreement on the Black Sea Submarine Electricity Cable project in Bucharest, to export green energy to Europe via Georgia. The project is seen to contribute to the strengthening of energy security of both Europe - especially amid the Russia-Ukraine conflict - and the South Caucasus region.
The share of electricity imported by Georgia from Russia was 8.9% of total energy consumption in 2022 (incl. electricity import for occupied Abkhazia). Given that Georgia can meet most of its electricity demand through domestic energy production (92% in 2021) and cross-border ties with other neighboring states (Azerbaijan Armenia, Türkiye), the dependence on electricity imports from Russia does not create critical risks. 
Georgia imported about 17% of total petroleum products from Russia (2021). The number has increased in 2022, but this was due to the availability of cheap fuel imported from Russia. The market of petroleum products in Georgia is diversified with import coming from several Countries.
The War in Ukraine and EU policy to end its dependency on Russian gas places Georgia in an important position which can strengthen the country’s energy security and be more prepared to repel Russian influence, which has increased in different areas of Georgian policy.
</t>
  </si>
  <si>
    <t>1. Moldova does not rely anymore on gas supplied by Gazprom, except the consumption of the breakaway transnistrian region.
2. The war in Ukraine accelerated the synchronization of the power systems of Moldova and Ukraine with ENTSO-E, thus providing alternative electricity sources and significantly strengthening the energy security. 
3. The shortage of gas and electricity increased the tariffs and consequently the budgetary spending on subsidies.</t>
  </si>
  <si>
    <t xml:space="preserve">The main effect of Russain aggression on the Ukrainian energy sector is the destruction of physical energy infrastructure, which affected the possibility to generate, transmit and distribute electricity to all consumers. Consequently, due to the deficit in the system, electricity DSOs implemented scheduled electricity outages all accross Ukraine throughout autumn 2022-winter 2023. The outages affected both household consumers and business. 
In oil and petroleum sectors, russia undertook a number of attacks on the reservoir tanks all across Ukraine. Also the only Ukrainian functioning oil refinery in Kremenchuk was destroyed by russian missile attacks. Moreover, the outbreak of russian aggression caused an excessive demand on the liquid fuels, which lasted for several weeks. 
The affect of russian aggression on the gas sector was related mainly to the gas supply disruptions on the territories, where  active hostilities has taken place. Both transmission and distribution gas system experienced damages on that territories. Also, many gas production assets are close to the active hostilities (for example, in Kharkiv region)   , which causes the risk of gas production reduction. </t>
  </si>
  <si>
    <t>What measures have been taken to mitigate the effects of Russia's war in Ukraine in terms of energy security? Please elaborate.</t>
  </si>
  <si>
    <t>The 2021 Energy Strategy considers maximum use of the country’s renewable energy
potential to be a key policy priority. The Armenian government expects solar PV capacity to reach 100 MW by 2024 and 1 000 MW by 2030 (at least 15% of total electricity generation). Some increase in wind is also expected. 
One of the main reasons the government is promoting renewable energy in its 2021
Energy Strategy is energy security. Renewables have the potential to reduce Armenia’s dependence on natural gas, all of which is imported, as well as dependence on the country’s Soviet-era nuclear power plant. Source: Armenia 2022. Energy Policy Review, IEA, co-funded by EU</t>
  </si>
  <si>
    <t>The war did not influence Azerbaijan's energy need or security. But it has improved Azerbaijan's position in the EU. Azerbaijan has taken several measures to mitigate the effects of Russia's war in Ukraine on its energy security but these measures aim to increase Azeri energy market in the EU. Some of these measures include:
Diversification of energy sources: Azerbaijan has been working on diversifying its energy sources by investing in renewable energy and exploring new sources of natural gas. 
Increasing natural gas production: Azerbaijan has been increasing its natural gas production through the Shah Deniz II gas field and the Southern Gas Corridor. The Southern Gas Corridor is a major infrastructure project that connects Azerbaijan to Europe via Turkey, providing a new route for gas exports.
Building storage facilities: Azerbaijan has been building storage facilities to store energy in case of disruptions in supply. Minister of Energy of Azerbaijan Parviz Shahbazov and Chairman of Board of Saudi Arabia’s ACWA Power Mohammed Abdullah Rashid Abunayan have signed a “Memorandum of Understanding in relation to development of a Battery Energy Storage System in Azerbaijan” within the framework of the Southern Gas Corridor Advisory Council 9th Ministerial Meeting and the Green Energy Advisory Council 1st Ministerial Meeting held in Baku.
Strengthening partnerships with other countries: Azerbaijan has been strengthening its partnerships with other countries to ensure energy security. The country has signed agreements with Turkey, Georgia, and other countries to ensure the uninterrupted supply of natural gas.
Overall, Azerbaijan has taken a proactive approach to ensure its energy security in the face of Russia's war in Ukraine. By diversifying its energy sources, increasing natural gas production, developing renewable energy projects, building battery storage facilities, and strengthening partnerships with other countries, But Azerbaijan has also imported Russian gas for its internal use as well. 
Soruces: http://caspianbarrel.org/en/2023/02/acwa-power-and-azerbaijan-to-jointly-develop-energy-storage-systems/
https://eurasianet.org/azerbaijans-russian-gas-deal-raises-uncomfortable-questions-for-europe#:~:text=Russia's%20state%20gas%20producer%20and,cubic%20meters%20through%20March%202023.</t>
  </si>
  <si>
    <t>Unfortunately, with Lukashenka's support of the Russian war against Ukraine, the country became even more dependent on Russia (with almost no sign of hope for diversification of energy supplies).</t>
  </si>
  <si>
    <t>EU policy to end its dependency on Russian gas opened new opportunities for Georgia. On 17 December 2022, the high officials of Georgia, Azerbaijan, Romania, and Hungary signed an Agreement on the Black Sea Submarine Electricity Cable project in Bucharest, to export green energy to Europe via Georgia. The electricity cable will connect Georgia and the entire South Caucasus to Romania, allowing the export of green energy to Europe and the strengthening of mutual resilience. The EU Commissioner for Neighbourhood and Enlargement Olivér Várhelyi announced on December 12 that the EU would allocate €17 billion for the economic and investment plan of the Eastern Partnership, including € 2.3 billion aimed at creating the Black Sea strategic submarine electricity cable between Georgia and the EU. The project involves the construction of a high-voltage underwater transmission grid which will connect Georgia with Romania and allow the export of green energy to Europe.  After implementation, the 1,195 km long cable - with 1,100 km of its length laid underwater - will enable the countries of the South Caucasus and Romania to take advantage of “broadened export opportunities” and also trade in electricity at hourly market prices. 
According to the President Von Der Leyen who also attended the signing ceremony, “Black Sea electric cable is a new transmission route full of opportunities.” “This project could bring Georgia, a country with a European destiny, great benefits as well. It could transform the country into an electricity hub and integrate it into the EU internal electricity market”.
Besides Black Sea underwater cable, the Georgian government is working on a project to supply gas from the Caspian Sea to Europe through Georgia. Azerbaijan-Georgia-Romania Interconnector (AGRI) project is intended to build a liquefied natural gas export terminal (LNG plant) at the Black Sea Coast of Georgia, from which LNG will be transported to a terminal in Romania where receiving, regasification and distribution systems will be built. The project started in 2015 but it was stopped. It gained new interest and relevance amid the Russian invasion of Ukraine and EU’s interest in alternative sources of gas supply.</t>
  </si>
  <si>
    <t>1. Moldova began to import electricity from Romania.
2. State trader Energocom was strengthened. Moldova's entire gas consumption is covered by alternative suppliers, except the breakaway transnistrian region.
3. In August 2022 the Government approved an emergency action plan to tackle the gas shortage. The CHP in Chisinau switched to fuel oil, thus reducing the gas consumption by approx. 30%.</t>
  </si>
  <si>
    <t xml:space="preserve">In the electricity sector, the russian attacks on the elctricity ifrastructure was addressed through operative repairs of damaged infrastructure by electricity TSO and generation companies. Some of the lost capacities were compensated for by the import and emergency assistance from EU, which in certain periods was equal to 2 GW (https://www.epravda.com.ua/publications/2023/02/28/697526/). Also, to enable a long-term reconstruction of damaged assets, Energy Regulator plans to increase regulated electricity prices for the households, so that  market players have more funds for maintenance and repair campaigns. 
In oil and petroleum sectors, with the view to addressing 
 the fuel deficit, Ukraine temporarily cancelled taxation of the fuels, thus incentivizing importers to find new sources of supply, as in pre-war petroleum market, russia and Belarus were main exporters of liquid fuels. On the same grounds, the Government has cancelled state regulation of the prices on the fuels. Customs procedures for fuel import were also simplified (https://biz.ligazakon.net/analitycs/211993_osoblivost-mportno-eksportnikh-operatsy-v-perod-vonnogo-stanu). 
In gas sector, the Government reintroduced PSO regime (i.e. regulated gas pricing for households, public entitites, heat producers, DSOs) to protect customers from price spikes on the wholesale market.   </t>
  </si>
  <si>
    <t>Does your country implement renewable energy related legislation?</t>
  </si>
  <si>
    <t>Armenia’s primary energy legislation is the Law on Energy (2001): included in it are provisions for market rules and ownership structure. The law on Energy Saving and Renewable Energy (2004) defines the policy principles for renewables and energy savings, and efficiency licensing and tariffs are regulated mainly by the PSRC’s laws on licensing and energy.</t>
  </si>
  <si>
    <t xml:space="preserve">In 2004 the Azerbaijani government adopted the State Strategy on the Use of Alternative and Renewable Energy Sources in Azerbaijan for 2012‑20. Azerbaijan Renewable Energy Agency under the Ministry of Energy of the Republic of Azerbaijan was established on 22 September 2020, and the Charter of the Agency was approved. Additionally, Azerbaijani President Ilham Aliyev signed the decree on the application of the Law of the Republic of Azerbaijan on the use of renewable energy sources in the production of electricity # 339-VIQ dated May 31, 2021 (source https://www.azernews.az/nation/181142.html). n July 2021, Parliament also approved the Law on rational use of energy resources and energy efficiency. Prior to this, the country had no legal framework or targets for energy efficiency. </t>
  </si>
  <si>
    <t>Renewable energy development in Belarus is regulated primarily by the Law on renewable sources of energy of 2010 as well as the Law on the regulation of the relationships in the sphere of the use of renewable sources of energy of 2022.</t>
  </si>
  <si>
    <t xml:space="preserve">Policies regulating various aspects of renewable energy are incorporated in primary and secondary energy legislation of Georgia. Most specifically, this relates to easing the regulatory burden for the access to the grid for renewable electricity producers. The legal framework has been updated as of 20 December 2019 with the adoption of a special Law on encouraging the production and use of energy from renewable sources (Renewable Energy Law)  which approximates the requirements of Directive 2009/28/EC. The purpose of this Law is to create legal grounds for the encouragement, promotion and consumption of energy received from renewable sources; and determine the mandatory national common target indicators of the total share of energy received from renewable sources in the total final consumption of energy and in the consumption of energy by transport.  
This Law establishes norms related to support schemes, statistical transfers between Georgia and the contracting parties of the Energy Community, the joint projects of Georgia and the contracting parties of the Energy Community, the joint projects of Georgia and third countries, certificates of origin, administrative procedures, information support and trainings, the accessibility of energy received from renewable sources and biogas to the electric power network and to the natural gas network. It also establishes sustainability criteria for biofuel and bioliquids
</t>
  </si>
  <si>
    <t xml:space="preserve">Ukraine has in place and implements legislation in the field of the renewable energy, the "Law on alternative sources of energy" being  the basic legislation in this regard.  This law provides for the definition of the renewable sources of energy,stipulates the specifics of state regulation in the field,  indicates existing support schemes for renewable energy (including feed-in-tariffs, auctions, etc.). 
Yet, some important legislation in the field of renewable energy is yet to be adopted and implemented, particularly legislation on the guaratness of origin of the electricity from renewables (see draft law on the topic https://itd.rada.gov.ua/billInfo/Bills/Card/41849). Moreover, some important provisions of the existing RES-related legislation is not fully implemented and operational. For example, auctions for allocation of quotas for support of the RES capacities are still not operational, though all necessary legisaltion has been adopted. </t>
  </si>
  <si>
    <t>Has your country adopted a National Renewable Energy Action Plan (NREAP)?</t>
  </si>
  <si>
    <t xml:space="preserve">On 24 March 2022, the government of Armenia adopted a decision on Approving the Programme on Energy Saving and Renewable Energy for 2022-2030, the Action Plan Ensuring Implementation of the First Phase (2022-2024) of the Programme on Energy Saving and Renewable Energy for 2022-2030. This is an important step on the pathway to energy efficiency initiated by Armenia in 2004 with its first law on Energy Saving and Renewable Energy.
</t>
  </si>
  <si>
    <t xml:space="preserve">The strategic roadmap for the development of utilities
(electricity, heating, water and gas) in the Republic of
Azerbaijan was approved by the Presidential Decree
of 6 December 2016, “About approval of the strategic
roadmaps for the national economy and main economic
sectors”. The roadmap was outlined for short-term,
including an Action Plan of measures, (up to
2020), medium-term (2020–2025) and long-term
(post-2025) periods.
With regards to renewable energy, the strategy sets a
target of 420 MW by 2020, which includes 350 MW of
wind, 50 MW of solar and 20 MW of bioenergy. The
strategy also includes a long-term vision for 2025 and
beyond; however, no specific targets are set beyond
2020.
This long-term vision establishes a framework for a
wide series of measures and sectoral reforms that
include the development of a favourable climate for
attracting investments in renewable energy (mainly
wind and solar); distributed power generation by
consumers for self-sufficiency and the installation of
rooftop PV panels; and the development of bioenergy
and geothermal resources. (source https://www.irena.org/-/media/Files/IRENA/Agency/Publication/2019/Dec/IRENA_RRA_Azerbaijan_2019.PDF) </t>
  </si>
  <si>
    <t xml:space="preserve">Georgia adopted the NREAP at the end of 2019. The document contains measures to promote renewable energy; however, there is no 2020 target. The government aims to set the 2030 targets in the new NECP, which is currently being developed for the period of 2021- 2030.  According to the draft NECP, the overall objective for Georgia related to renewable energy is as follows: Share of renewable energy sources in final energy balance is 27.4% by 2030. </t>
  </si>
  <si>
    <t>It will be integrated into the National Energy and Climate Plan, which is currently under development.</t>
  </si>
  <si>
    <t xml:space="preserve">Ukraine has adopted the respective Action Plan to 2020 in 2014 (https://www.energy-community.org/implementation/reporting/UE.html). The new Action Plan to 2030 has not been adopted yet, the draft Plan was  published in January 2022 (https://www.saee.gov.ua/uk/activity/normotvorcha-diyalnist). </t>
  </si>
  <si>
    <t>What is the share of renewable energy in gross final energy consumption (%) in your country?</t>
  </si>
  <si>
    <t xml:space="preserve">There is little difference in values of renewable energy share indicated in various sources of information. According to WB, share of renewable energy consumption (% of total final energy consumption) in 2019 was 10.34%. The same 10.34% is in EU4Energy Data Explorer, located in IEA website. In local source, the share of conventional renewables in total final energy consumption decreased to a greater extent in the period under review, amounting to 8.2% in 2019, compared to 9.9% in 2015. Source: PROGRAM ON ENERGY SAVING AND RENEWABLE ENERGY FOR 2022-2030, YEREVAN, 2022, Annex 1 to the Government Decision N-398-L dated 24 March 2022, https://eu4climate.eu/download/program-on-energy-saving-and-renewable-energy-for-2022-2030-for-armenia/
In 2022, the final electricity consumption in Armenia was 6404.7 mln kWh. Share of renewable electricity in final electricity consumption was 35.4% with large hydro and 18% without large hydro (small hydro, solar PV, and wind). Share of small hydro was 12.3%, the share of solar PV was 5.6% (Data were taken from PSRC Armenia). A significant rise in solar PV was registered. According to expert estimates by the end of 2022, there were Industrial solar PV stations with total capacity of 205.2MW, and solar PV autonomous producers with the capacity of 196.8MW, i.e. the total capacity of both types of stations was 402MW (Source: Armenian Energy Agency).  For 2022 we sent letters to the Electricity network of Armenia (ENA) and the Ministry of territorial administration and Infrastructure to receive official data. In 2021, the total capacity of both types of stations was 188.2 MW (Source: GEFF report). 
</t>
  </si>
  <si>
    <t xml:space="preserve">Azerbaijan's energy mix is significantly focused on oil and gas, accounting for more than 98% of total supply (sourcehttps://www.iea.org/reports/azerbaijan-energy-profile/energy-security). Renewable energy was 1% of total energy supply in 2019. According to the Ministry of Energy Azerbaijan, the total power generation capacity of Azerbaijan is 7542.2 MW, and the capacity of the power plants on renewable energy sources, including large HPPs is 1304.5 MW, which is 17.3 % of the total capacity in 2021. Additionally, electricity generated from renewable energy sources made up 5.8 % of total production in 2021." (Source: https://minenergy.gov.az/en/alternativ-ve-berpa-olunan-enerji/azerbaycanda-berpa-olunan-enerji-menbelerinden-istifade). I could not find data regarding 2022 or 2023
</t>
  </si>
  <si>
    <t>It is reported to be around 6 percent. However, most of renewables in Belarus still relate to biomass, etc.</t>
  </si>
  <si>
    <t>According to the latest Geostat data from 2021, renewable energy sources have share of 21.45% in Total Primary Energy Supply (TEPS)</t>
  </si>
  <si>
    <t>The share of renewable energy in gross consumption was 22.28% in 2021.</t>
  </si>
  <si>
    <t>According to the latest data available (2020) from the State Agency on the Energy Efficiency, the share of renewable eneregy in gross final consumption is equal to 9.2% (https://www.saee.gov.ua/uk/news/4043#:~:text=%D0%97%D0%B2%D0%B0%D0%B6%D0%B0%D1%8E%D1%87%D0%B8%20%D0%BD%D0%B0%20%D1%86%D0%B5%2C%20%D1%87%D0%B0%D1%81%D1%82%D0%BA%D0%B0%20%D0%B5%D0%BD%D0%B5%D1%80%D0%B3%D1%96%D1%97,%25%20%D0%B4%D0%BE%202%2C5%25.&amp;text=2020%20%2D%202%2C5%20%25.,%2C0%25%20(%D0%B5%D0%BD%D0%B5%D1%80%D0%B3%D0%B5%D1%82%D0%B8%D1%87%D0%BD%D0%B8%D1%85).</t>
  </si>
  <si>
    <t>Does your country have a National Strategy/ Plan to achieve a certain renewable energy target by 2030 (or in some cases 2050)? Please provide sources.</t>
  </si>
  <si>
    <t xml:space="preserve">PROGRAM ON ENERGY SAVING AND RENEWABLE ENERGY FOR 2022-2030, 
 YEREVAN, 2022, Annex 1 to the Government Decision N-398-L dated 24 March 2022,
https://eu4climate.eu/download/program-on-energy-saving-and-renewable-energy-for-2022-2030-for-armenia/
</t>
  </si>
  <si>
    <t>According to the Ministry of Energy, "In November 2021, at the COP26 conference in Glasgow, Azerbaijan adopted a new commitment to reduce emissions by 2050 by 40% as a voluntary commitment and to create a “Netto Zero Emission” Zone in the liberated territories. To achieve these goals, by 2030, the Ministry of Energy has set the main target to increase the share of the installed capacity of renewable energy to 30% in the country's overall energy balance. For this purpose, it is planned to create a total of 1500 MW new generation capacities including 440 MW in 2023, 460 MW in 2023-2025 and 600 MW in 2026-2030 at the expense of renewables." (Source https://minenergy.gov.az/en/alternativ-ve-berpa-olunan-enerji/azerbaycanda-berpa-olunan-enerji-menbelerinden-istifade)</t>
  </si>
  <si>
    <t xml:space="preserve">According to the National energy saving programme, the share of renewables in the national energy mix should rise to 8 percent by 2025.
Source:
https://gosstandart.gov.by/approved-state-program-energy-saving-for-2021-2025-years
</t>
  </si>
  <si>
    <t xml:space="preserve">The MoESD is working on country’s first Integrated National Energy and Climate Plan (NECP) for the period 2021-2030, which builds on existing national strategies and plans. First draft of the document has been made public available. The document should be adopted by the parliament as an annex to the National Energy Policy of Georgia. In the NECP, particular attention is paid to the targets to be achieved by 2030, including the increase of energy produced from renewable sources.  
According to the draft NECP he overall objective for Georgia related to renewable energy is as follows: Share of renewable energy sources in final energy balance is 27.4% by 2030. 
The law of Georgia on Promotion of the Production and Use of Energy from Renewable Energy Sources envisages the adoption of a ten-year renewable energy action plan setting out Georgia’s national targets for the share of energy from renewable sources consumed in transport, electricity and heating and cooling in 2030. It should take into account the effects of other policy measures relating to energy efficiency on final consumption of energy. The plan will also set out adequate measures to be taken in order to achieve national overall targets, including:
•	cooperation between local, regional authorities and central governmental
•	planned statistical transfers or joint projects, and 
•	state policies to develop existing biomass resources and mobilize new biomass resources for different uses. 
To meet the requirement of the law, MoESD with international donor assistance has elaborated a ten-year action plan NREAP 2020-2030 that covers the necessary information envisaged by the law. The new NREAP is elaborated in parallel with NCEP.  
</t>
  </si>
  <si>
    <t>The energy strategy is under development. The Government published a draft concept:
https://midr.gov.md/files/shares/Concept_Strategia_Enenergetica__act__.pdf</t>
  </si>
  <si>
    <t xml:space="preserve">The draft National Action Plan on Development of Renewable Energy sets the target of 27% share of renewables in the total final energy consumption of Ukraine (https://www.saee.gov.ua/sites/default/files/blocks/02_Proekt_NPDVE-10.01.2022.docx). Yet the draft has not been formally adopted yet. </t>
  </si>
  <si>
    <t>If you answered yes, to the previous question, please indicate what the quantified renewable energy target is? Please provide sources.</t>
  </si>
  <si>
    <t xml:space="preserve">For 2030, RE share and advanced RE share in Total Final Energy Consumption (TFEC)  for baseline scenario (PROGRAM ON ENERGY SAVING AND RENEWABLE ENERGY FOR 2022-2030, YEREVAN, 2022, Annex 1, p. 29) are estimated as 10.3% and 4.3% correspondingly. </t>
  </si>
  <si>
    <t xml:space="preserve">The planned target is to 30% in the country's overall energy balance. But in 2019, the total supply was 1%. In 2021 Electricity generated from renewable energy sources made up 5.8 % of total production. To achieve this target, Azerbaijan needs intensive renewable energy investment. Source (https://www.irena.org/-/media/Files/IRENA/Agency/Statistics/Statistical_Profiles/Eurasia/Azerbaijan_Eurasia_RE_SP.pdf) https://minenergy.gov.az/en/alternativ-ve-berpa-olunan-enerji/azerbaycanda-berpa-olunan-enerji-menbelerinden-istifade </t>
  </si>
  <si>
    <t>Up to 8 percent.
https://gosstandart.gov.by/approved-state-program-energy-saving-for-2021-2025-years</t>
  </si>
  <si>
    <t xml:space="preserve">According to the draft NECP, the overall objective for Georgia related to renewable energy is as follows: Share of renewable energy sources in final energy balance is 27.4% by 2030. According to the expert estimates, this target is very ambitious if one looks at current conditions.
The target for the transport sector is that 10% of final energy consumption will be from renewable energy sources. 
</t>
  </si>
  <si>
    <t>The draft energy strategy mentions that Moldova has a commitment to reach a 27% share of renewable energy in final consumption by 2030.
Page 10, https://midr.gov.md/files/shares/Concept_Strategia_Enenergetica__act__.pdf</t>
  </si>
  <si>
    <t>Is your country a member of the International Renewable Energy Agency (IRENA)?</t>
  </si>
  <si>
    <t xml:space="preserve">Armenia ratified the statute of IRENA in 2010 (Parliament of Armenia). So, Armenia is a full member of IRENA </t>
  </si>
  <si>
    <t>Yes, it joined IRENA in 2009 https://www.irena.org/About/Membership</t>
  </si>
  <si>
    <t>Georgia is a member of the International Renewable Energy Agency (IRENA). Georgia ratified Irena Statute and became a member on 31 May 2010.</t>
  </si>
  <si>
    <t>Yes, Ukraine is a member of IRENA (https://www.irena.org/About/Membership)</t>
  </si>
  <si>
    <t>Does your country have a national Renewable Energy Agency under the Ministry of Energy (or any other Ministry)?</t>
  </si>
  <si>
    <t>Armenia does not have a national renewable energy agency. Renewable Resources and Energy Efficiency (R2E2) Fund is responsible for
designing and implementing some parts of renewable energy and energy efficiency projects. With that there are different sources of funding for RE projects and projects are being implemented by different private and non-governmental agencies.</t>
  </si>
  <si>
    <t>The country established the State Agency for Alternative and Renewable Energy (SAARES) in 2009. SAARES and the Ministry of Industry and Energy prepared the National Strategy on the Use of Alternative and Renewable Energy Sources for the Period 2012-20, including the Law on Renewable Energy Sources. In June 2012, SAARES was abolished. But Azerbaijan Renewable Energy Agency under the Ministry of Energy of the Republic of Azerbaijan was established by the Decree No. 1159 of the President of the Republic of Azerbaijan dated September 22, 2020 and the Charter of the Agency was approved.
The Agency is an organization that ensures the arrangement and regulation of activities in the field of renewable energy sources and their efficient use in the Republic of Azerbaijan, is involved in the implementation of state policy and is included in the structure of the Ministry of Energy.
Director of Azerbaijan Renewable Energy Agency under the Ministry of Energy of the Republic of Azerbaijan is Cavid Abdullayev. Source https://minenergy.gov.az/en/ministry/nazirliyin-tabeliyinde-olan-qurumlar</t>
  </si>
  <si>
    <t>The development, coordination, and implementation of renewable energy policies and projects are conducted jointly by the Ministry of Energy, Ministry of Natural Resources and Environmental Protection, and the Department for Energy Efficiency of the State Committee on Standardisation.</t>
  </si>
  <si>
    <t>The State Agency on  Energy Efficiency is entrusted with tasks related to the promotion of renewable energy (see the Provisions on the Agency - https://zakon.rada.gov.ua/laws/show/676-2014-%D0%BF#Text). In parallel, the Agency also focuses on the energy efficiency issues, thus renewables is not its sole focus of activity.</t>
  </si>
  <si>
    <t>Does your country implement energy efficiency related legislation?</t>
  </si>
  <si>
    <t>Last evaluated by the government in 2022, Armenia’s potential for energy efficiency is high. Cumulative energy savings for total final energy consumption will amount to 931 ktoe. Estimates for sectoral energy efficiency potential in the Programme on Energy Saving and Renewable Energy for 2022-2030 are:
 industry: 19 ktoe
 transport: 744 ktoe
 residential: 92 ktoe
 agriculture: 34 ktoe
 service sector: 42 ktoe.
Following the adoption of its first comprehensive legislation on energy efficiency as part of its 2004 law on Energy Saving and Renewable Energy, Armenia approved a National Programme on Energy Savings and Renewable Energy in 2007 and a National Energy Efficiency Action Plan in 2010. In 2012, the European Bank for Reconstruction and Development also helped the former Ministry of Energy and
Natural Resources develop a Sustainable Energy Action Plan aimed at developing legislation to promote energy efficiency investments across the economy.
In 2021, several parallel efforts were under way to create a comprehensive policy framework for energy efficiency in Armenia.1 The government’s new National Programme on Energy Saving and Renewable Energy for 2021-2030 (adopted 24 March 2022) includes Armenia’s main energy efficiency policies and targets to 2030, based on analysis of available 2008-2020 data.
Source:
Armenia Energy Profile. Prepared by IEA. This project was co-funded by the Euripean Union. Typeset in France by IEA - March 2023 https://iea.blob.core.windows.net/assets/55834e18-f66e-4642-aed2-7ebff9c54c2c/ArmeniaEnergyProfile.pdf</t>
  </si>
  <si>
    <t xml:space="preserve">The energy efficiency policy of Azerbaijan is broadly defined by the Strategic Road Map on the development of utilities (electricity, heat, water and natural gas supply to the population) in the Republic of Azerbaijan, approved pursuant to a decree by the President of the Republic of Azerbaijan, dated December 6, 2016. The implementation of this road map, which will stimulate important changes in the utilities sector, will also be an important step in ensuring energy efficiency across Azerbaijan. The energy efficiency policy of Azerbaijan started to be implemented in 1996 with the adoption of the law of the Republic of Azerbaijan ‘On the Use of Energy Resources’. The law defines the efficient use of energy resources as the use of energy resources with greater economic benefits, provided that the technogenic impact on the environment decreases with the development of machinery and technology. 
On 22 June, the Milli Mejlis, the Parliament of the Republic of Azerbaijan, adopted at the first reading the law ‘On the Rational Use of Energy Resources and Energy Efficiency’. The draft was developed with the technical assistance of the Energy Charter Secretariat within the EU-funded EU4Energy project.
The new law defines the state policy’s legal, organisational and economic foundations in energy efficiency and regulates efficient production, storage, transmission, distribution, sale and consumption of energy.
Among other provisions, the new law stipulates the development of the first National Energy Efficiency Action Plan (NEEAP) that has also been developed with the assistance of the Energy Charter Secretariat. Source (https://euneighbourseast.eu/news/latest-news/azerbaijan-adopts-law-on-energy-efficiency-with-eu4energy-support/) 
</t>
  </si>
  <si>
    <t>Yes, apart from the National Energy Saving Plan for 2021-2025, Belarus is following a number of legislative initiatives aimed at the reduction of energy consumption.</t>
  </si>
  <si>
    <t xml:space="preserve">Georgia is rapidly moving towards a legislative framework to encourage Energy Efficiency in various sectors. In 2020, Georgia also adopted a Law on Energy Efficiency, Law on Efficiency of Buildings, and Law on Energy Labelling. The law approximating the Ecodesign Directive (2009/125/EC) has not yet been drafted but this is expected in the near future. 
Georgia adopted several by-laws to implement the Energy Efficiency Law. However, the full implementation of the key laws is pending elaboration and approval of secondary legislation.  In total 19 normative acts are to be elaborated and approved for the implementation of EE law, out of which 12 are already approved. 
11 normative acts are to be elaborated for the implementation of the Law on Energy Efficiency in Buildings, out of which 2 are already adopted. The minimum energy performance requirements for buildings or building units and building elements and the national calculation methodology for buildings energy performance were adopted. The remaining by-laws (certification rules, regulation on inspection of heating and air-conditioning systems, etc.) are in the drafting or adoption procedure.
Currently the MoESD with the support of Technical Assistance Project in Support of the Georgian Energy Sector Reform Programme (GESRP) is working on transposition of new Energy Efficiency Directive 2018/2002/EU which is part of Clean Energy for all Europeans package. Respective amendments to the Law on EE are elaborated and being sent for approval.  The new Directive Energy Performance of Buildings EU 2018/844 is to be transposed next year.
At the same time the Ministry started work on implementation of respective provisions of EE law, such as: inventory of administrative buildings (Article 17), set up and use of Monitoring and Verification (MVP) platform (Article 11), preparing for establishment of training and certification system for energy auditors, etc.
The Law on Energy Labelling adopted in 2019 transposed Framework Labelling Regulation (EU) 2017/1369. The drafting of the majority of implementing product regulations required by the Law is completed. Certain draft regulations need to be updated to reflect the latest version of rescaled labels.
</t>
  </si>
  <si>
    <t xml:space="preserve">Yes, Ukraine implements energy efficiency related legislation. In October 2021 Ukraine has adopted  the framework law "On the energy efficiency" (https://zakon.rada.gov.ua/laws/show/1818-20#Text), which transposes provoisions of Directive 2012/27/EU on energy efficiency, Directive 2009/125/EC establishing a framework for the setting of ecodesign requirements for energy-related products and Regulation (EU) 2017/1369 setting a framework for energy labelling. The full implementation of this Law (including the adoption of necesarry by-laws and policy documents) are yet to be attained. For example, Ukraine 
 still has to adopted the Long-term Termomodernization of Buildings Strategy or Methodolgy for assessing the enegry efficiency of gas and electricity transmission and distribution systems.  
Additionally, in the reporting perios Ukraine has adopted the Law on the promotion of highly efficient cogenaration, transposing  provisions of Directive 2004/8/EU and Directive 2012/27/EU (https://zakon.rada.gov.ua/laws/show/2955-20#Text). The Law will come fully into force in 2024. </t>
  </si>
  <si>
    <t>Has your country adopted a National Energy Efficiency Action Plan (NEEAP)?</t>
  </si>
  <si>
    <t xml:space="preserve">On 24 March 2022, the government of Armenia adopted a decision on Approving the Programme on Energy Saving and Renewable Energy for 2022-2030, the Action Plan Ensuring Implementation of the First Phase (2022-2024) of the Programme on Energy Saving and Renewable Energy for 2022-2030. This is an important step on the pathway to energy efficiency initiated by Armenia in 2004 with its first law on Energy Saving and Renewable Energy. Action Plan comply with "Strategic  Program  for  the
Development of the Energy Sector of the Republic of Armenia (until 2040)".
</t>
  </si>
  <si>
    <t>Still developing. In 2019 The draft “National Action Plan on Energy Efficiency”, which was developed within the “EU4Energy” program with the support of the Ministry of Energy of Azerbaijan and the International Energy Charter, was discussed with the participation representatives of the European Union, international organizations, several local and foreign government agencies, as well as experts. On 29 January 2020, the Energy Charter Secretariat and the Ministry of Energy of Azerbaijan jointly organised the second meeting of the Inter-Ministerial Working Group (IMWG) on the National Energy Efficiency Action Plan (NEEAP). The development of the NEEAP is part of the EU4Energy Governance programme.
The Deputy Minister of Energy, Samir Valiyev chaired the working group and spoke about the ongoing reforms in the energy sector of Azerbaijan. Mr Valiyev highlighted that, in cooperation with EU4Energy, a high-priority is being given to developing energy efficiency policies and pursuing the adoption of the draft law on efficient use of energy resources.
During the meeting, the methodology for setting the intermediate energy efficiency target, was agreed upon. Following the earlier consultations on the long-list of NEEAP’s potential measures, the EU4Energy team presented the first draft version of the NEEAP, including a prioritised list of actions for the energy supply, industry, buildings, transport and agriculture sectors. Source: https://minenergy.gov.az/en/xeberler-arxivi/enerji-effektivliyine-dair-milli-fealiyyet-planinin-layihesi-muzakire-olunub 
https://www.energycharter.org/media/news/article/an-energy-efficiency-action-plan-discussed-in-azerbaijan/</t>
  </si>
  <si>
    <t>In 2020, Enviros s.r.o together with EBRD developed NEEAP for the Department for Energy Efficiency of the National Departmet for Standardisation. It is not clear, however, how strictly it has been followed since then.</t>
  </si>
  <si>
    <t xml:space="preserve">Under requirements of the Energy Efficiency Directive (and in keeping with the requirements of the EE Law), Georgia has developed its 1st National Energy Efficient Action Plan (NEEAP) for the period 2019 – 2021. The NEEAP includes Georgia’s indicative national energy efficiency targets for 2021, 2025, and 2030.  
The updated targets will be incorporated in the country’s National Energy and Climate Plans (NECP). Georgia has been working on the document and draft version is available. NECP for the period 2021-2030 builds on existing national strategies and plans. Most notably, it is developed on the basis of the Law on Energy and Water Supply (Article 7). In the NECP, particular attention is be paid to the targets to be achieved by 2030, including the reduction in greenhouse gas emissions, increase of energy produced from renewable sources, energy efficiency promotion and strengthening of power system interconnectivity, both within the country and with neighboring countries. It addresses the 5 main dimensions of as laid out by the EU and Energy Community:
•	Dimension 1: Decarbonisation
•	Dimension 2: Energy efficiency 
•	Dimension 3: Energy security
•	Dimension 4: Internal energy market 
•	Dimension 5: Research, innovation, and competitiveness
The National Energy and Climate Plan in Georgia should cover the 2021 - 2030 period, with an outlook until 2050 in order to ensure consistency with long-term relevant policy objectives at the EU, UNFCCC and Energy Community level. NECP should be adopted by the parliament as an annex to the National Policy document. 
</t>
  </si>
  <si>
    <t>The NEEAP expired in 2021. Currently the government is developing a new action plan on energy and climate.</t>
  </si>
  <si>
    <t xml:space="preserve">Yes, the latest version of the Action Plan to 2030 was adopted in December 2021 (https://zakon.rada.gov.ua/laws/show/1803-2021-%D1%80#Text), which corresponds to the requirements of the Directive 2012/27/EU regarding the frequency of updating the plan (every three years). </t>
  </si>
  <si>
    <t>Is there any dedicated public entity established for energy efficiency policy?</t>
  </si>
  <si>
    <t xml:space="preserve">Armenia does not have a dedicated public entity for energy efficiency policy. </t>
  </si>
  <si>
    <t xml:space="preserve">Azerbaijan Renewable Energy Agency under the Ministry of Energy of the Republic of Azerbaijan
Azerbaijan Renewable Energy Agency under the Ministry of Energy of the Republic of Azerbaijan was established in accordance with the Decree No. 1159 of the President of the Republic of Azerbaijan dated September 22, 2020 and the Charter of the Agency was approved. By the above-mentioned Decree No.1159, “Azalternativenerji” LLC was transferred to the subordination of the Azerbaijan Renewable Energy Agency.
According to the Charter, the State Agency is a body involved in the formation and implementation of state policy in the field of renewable energy sources and their efficient use.
The State Agency takes measures to organize, regulate and coordinate activities in the field of renewable energy sources and their efficient use, as well as to increase the investment attractiveness of the relevant sector.
</t>
  </si>
  <si>
    <t>The Department for Energy Efficiency of the State Committee for Standardisation is the key body responsible for developing and supervising the energy efficiency policy of Belarus.</t>
  </si>
  <si>
    <t xml:space="preserve">Georgia does not have an agency on energy efficiency or other dedicated public entity that would publish and update the information following the Directive 2012/27/EU. Energy Efficiency policies are developed by MoESD, Energy Efficiency and Renewable Energy Policy and Sustainable Development Department, Division for Energy Efficiency and Renewable Energy Implementation and Promotion. 
However, MoESD is currently working on defining structure and responsibilities of separate agency, in charge of implementing energy efficiency policies. 
</t>
  </si>
  <si>
    <t>The responsible authority is the Energy Efficiency Agency, which is currently being restructured.</t>
  </si>
  <si>
    <t xml:space="preserve">Yes, there is public entitiy established for energy efficiency policy, which is the State Agency on the Energy Efficiency and Energy Saving of Ukraine (SAEE). Yet, the scope of activity and responsibilities of this body are broader than energy efficiency policy. According to the Provisions on the SAEE (https://zakon.rada.gov.ua/laws/show/676-2014-%D0%BF#Text) the Agency's is also responsible for the promotion of renewable and alternative energy sources through set of lawmaking, regulatory and policy set of activities. Thus, the SAEE is not dedicated exclusively to the issues of the energy efficiency. </t>
  </si>
  <si>
    <t>Are there specific dedicated funds for energy efficiency projects?</t>
  </si>
  <si>
    <t>The Renewable Resources and Energy Efficiency (R2E2) Fund is responsible for implementing renewable energy and energy efficiency projects. With that there are different sources of funding for RE EE projects, so  such projects are being implemented by different private and non-governmental agencies.</t>
  </si>
  <si>
    <t xml:space="preserve">Energy Efficiency Fund will be created in Azerbaijan in order to stimulate and promote measures for the rational use of electricity and energy efficiency, the law ‘On rational use of energy resources and energy efficiency’, approved by President Ilham Aliyev on August 2021 but no progress yet. </t>
  </si>
  <si>
    <t>The National Energy Saving Programme for 2021-2025 presupposes that around BYN 4.2 billion will be used by 2025 to meet all the programme's objectives.</t>
  </si>
  <si>
    <t xml:space="preserve">The Energy Efficiency Law established the legal framework for the energy services market. The relevant by-laws and model contracts for energy performance contracting are in the drafting phase, supported by an EU/ KfW technical assistance programme.
While there is no public financing framework (i.e. a national energy efficiency fund), several international technical assistance and investment programmes support energy efficiency improvements, especially in the buildings sector.
</t>
  </si>
  <si>
    <t>At present the energy efficiency programs amount to 100 million EUR, the main contributors being the IFIs. These programs mainly target the energy efficiency in public buildings in two major cities. 
An urgent priority is to allocate funding for the residential district heating.</t>
  </si>
  <si>
    <t xml:space="preserve">Ukraine has a dedicated Energy Efficiency Fund (https://eefund.org.ua/), yet the scope of entitites supported by the Fund is currently limited by the citizens organized in the housing cooperatives (' associations of co-owners of multi-apartment house' according to Ukrainian law). Ukraine used to have the program of 'warm credits', within the framework of which private households also could recieve financial support for energy efficiency measures through state budget. Natural and legal persons could receive compensation for the portion of the credit, which was taken for energy efficiency measures. Yet, no funds was provided for this program in state budget for 2022 and 2023.    </t>
  </si>
  <si>
    <t>Energy intensity. Specify the consumption of energy per unit of GDP in MJ per PPP USD of GDP - https://data.worldbank.org/indicator/EG.EGY.PRIM.PP.KD (2020 data)</t>
  </si>
  <si>
    <t>CO2 intensity, kg CO2 per PPP USD of GDP - https://data.worldbank.org/indicator/EN.ATM.CO2E.PP.GD (2020 data)</t>
  </si>
  <si>
    <t xml:space="preserve">In the period of September 2021- February 2023, the main changes in the environmental legislation of Armenia concerned energy and climate policy, the using of natural resources - subsoil use, forest management, water use, and the regulations for environmental impact assessment, as well as the role and participation of civil society in the decision-making process. 
The problems related to the use of natural resources, especially in the field of subsoil use and energy, the exploitation of the groundwater of the Ararat Valley, and food security, require both short-term and long-term solutions. The new problems related to the country's security, especially in the border areas have been becoming. This affects the social and economic situation, as well as the ecological situation, leading to significant difficulties in such issues as the transition to sustainable development, control, and monitoring, the participation of civil society in solving environmental problems, etc. Residents are moving to Yerevan, the capital of Armenia, which creates extremely uneven development and a great burden on the ecosystem of the city. For example, despite the fact that Yerevan and Gyumri are included in the international program "Green Cities", that program is not being implemented on time. 
Armenia, being a vulnerable country in relation to climate change, is increasingly experiencing the negative impact of heat waves, water famine, and drought. The regime of rivers is being violated, which exacerbates the accumulated problems in access to water. The mining sphere continues to be problematic, due to the risks of high risks of pollution of the environment, destruction, and depletion of fertile soil, the state of the surface, and groundwater. The forest in Armenia should have an important protective function but continues to be an energy and economic resource. The areas of industrial and household waste management remain problematic. 
The State is carrying out legislative and institutional reforms to solve the accumulated problems. Successful reforms can be considered in the sphere of energy and climate change, the emergence of new strategies and programs for the development of alternative energy, the implementation of the climate component in the development agenda of Armenia, energy efficiency, and energy conservation programs. 
Armenia participates in a number of international programs, in particular in the EU4Environment, EU4Climate, Green Cities, and Mayor's Covenant, and involves local administrations and businesses in the implementation of green energy and green economy projects.
</t>
  </si>
  <si>
    <t>Azerbaijan's environmental policy has three main goals: ensuring environmental security, promoting sustainable development, and addressing global environmental issues. The country's Law on Environment Protection establishes principles and guidelines for environmental protection, including requirements for impact assessments, quality standards, and pollution prevention. The transport sector is the largest contributor to air pollution, but Azerbaijan follows EU emission standards and is upgrading its refineries to produce cleaner fuels. Air pollution from stationary sources has decreased thanks to technology improvements and a switch to gas-fired power generation. Azerbaijan has ratified the Paris Agreement and aims to reduce greenhouse gas emissions by 35% from 1990 to 2030. Although the country does not have legally binding targets, it has outlined mitigation actions in various sectors, and the Ministry of Ecology and Natural Resources is preparing a National Strategy for Low-Carbon Development and a Climate Change Adaptation Plan. Azerbaijan is doing projects and receiving assistance from EU4Environment, EU4Climate and UNEP, UNDP, World Bank</t>
  </si>
  <si>
    <t xml:space="preserve">In the reporting period, the approach of Belarus towards mitigating environmental challenges and addressing the issues of climate change did not fundamentally change. However, due to the abruptly terminated engagement with the EU and its environmental and climate initiatives, discussing any progress towards making the national legislation and procedures more compatible with those of the European Union does not seem to be relevant. Moreover, with Lukashenka’s support of the Russian invasion of Ukraine, regaining closer contacts and collaboration with Europe is unlikely to be possible for the time being and even the foreseeable future.
In this context, most of the legislative pieces that were designed to be closest to the European and international standards were adopted before 2020 and thus before the reporting period. Although most of them are currently being adhered to, there is no guarantee that they will be followed in the future and/or will not be replaced by the new ones of lesser compliance with the above mentioned standards. Here, one of the most vivid examples supporting this argument could be the cessation of Belarus’s participation in the Aarhus convention in 2022. Although the international community did not create any prerequisites for such a step to be taken by Belarus, Lukashenka signed a decree that would withdraw the country from its obligations resulting from this internationally recognised document that the nation signed in 1998 and ratified in 2000. Hence, as seen, none of the agreements signed by Belarus has a strong chance of being in force in the future if it appears to pose even illusory threat to the ruling regime of the country. 
</t>
  </si>
  <si>
    <t>During the reporting period, Georgia has not made significant progress in the field of environment and climate. Environmental protection and climate resilience are still considered secondary; economic growth has top priority. As a result, there is still an ineffective environmental management system that is not linked to further economic and social development. There are no ongoing discussions in Georgia about the potential impact of the European Green Deal on the country's economy, including its impact on trade with the EU or its role on the road to EU integration. The Georgian government has not yet made any commitments regarding the EGD.
The process of alignment with the EU acquis is delayed. The public hearings on the draft laws on water resources management and the law on industrial pollution , which have already been submitted to parliament, have been postponed. The draft Biodiversity Bill, which provides rules and procedures for the designation and expansion of the Emerald Network, as well as provisions on project approval and monitoring procedures, is still in preparation and should still be brought to public hearing.
Instead of increasing the capacity of the competent authority in relation to EIA and SEA legislation and procedures, as called for by many civil society and international organisations, the amendments to the EIA Act are worrying. The transfer of decision-making power from the Ministry of Environmental Protection to the National Environment Agency (NEA) increases the risk of conflict of interest and corruption. The recent transfer of responsibility from NEA to another agency under the Ministry, the Environmental Information and Education Centre (EIEC). This may have a negative impact on public access to decisions and courts.
The lack of environmental monitoring data remains one of the major problems. Although there are some reports of improvement in air quality, the situation is still problematic in many places, including industrial cities such as Rustavi and Poti, as well as the capital. The Air Quality Index website (https://air.gov.ge/) is available but does not fully serve the public interest. Air quality monitoring stations are often out of order (usually reported as 'technical problems') and do not provide data to the server, which is then mirrored to the Air Quality Index website. For example, the air quality monitoring station in Kutaisi has not been functioning since 31 August 2022. Enquiries about the reasons and/or the possible date of resumption of monitoring are stubbornly not answered by the National Environment Agency. A number of other environmental monitoring websites also lack important information.
Environmental conflicts continue to exist and new ones have emerged across the country without adequate government response. The poor quality of environmental impact assessments continues to serve as the basis for decisions on environmental permits for large development projects and mining, coupled with almost non-existent monitoring mechanisms, leading to increased environmental degradation, more conflicts and poverty. Most conflicts during the reporting period were related to the Kvesheti - Kobi and Chumateleti-Kevi motorways, projects also supported by international financial institutions such as the ADB, the EIB and the EBRD, as well as mining areas in Chiatura and Bolnisi, both against historical and new excavations.</t>
  </si>
  <si>
    <t>In august 2021 the Ministry of Environment has been reinstated as an independent ministry. Previously it has been part of the Ministry of Agriculture, Regional development, and Environment. 
The Republic of Moldova has made considerable progress in the field of air quality by adopting in 2022 the Law on Air Quality, which will enter into force in 2024, when the entire regulatory framework in this field will become functional.The Law on atmospheric air quality is a new one and comes to replace Law 1422/1997 on the protection of atmospheric air, which will be repealed after the entry into force of the new law, except for art.11 and art.12, which will remain in force until upon the entry into force of the Law on Industrial Emissions; Art. 17 para. (3) lit. b), art. 20 para. (3) and annexes.
In the field of water quality and water resources, an extensive transposition process was carried out. Regarding the treatment of wastewater, urban waste water, a new procedure, a new pricing system and a very clear division regarding the payment for the discharge into the sewage systems and what is the payment for the natural receivers are needed.
With reference to the field of waste management, the transposition of the directive on plastic materials is currently underway. This activity will be included in the new Activity Plan for the period 2023-2027.
Also the Activity Programme of the government dedicates a chapter to promotion of the green and circular economy. Second, the National Development Strategy “Moldova 2030”, which is the country’s fundamental strategic plan, mentions among its key priorities the development of a sustainable and green economy, as well as climate change adaptation in all economic sectors. The vision outlined in Moldova 2030 strategy anchors two strategic international commitments: the Association Agreement with the European Union and Agenda 2030 for Sustainable Development. Finally, the main sectoral policy planning document – the Environment Strategy for 2014-23 – lists integration of principles of sustainable and green economy into all economic sectors as a priority.
The GGIs platform developed in 2021 is based on two important national documents: the Report on Assessing the Performance of Green Economic Development in Moldova (2017) and The Green Economy Promotion Programme for 2018-2020. The Programme was a national mid-term policy document to promote green economy at national level in different areas: energy efficiency, renewable energy, green small and medium-sized enterprises, green agriculture, clean production, and sustainable consumption. 
Green growth indicators provide a reliable and comprehensive set of tools for measuring the environmental footprint of economic activities. They track progress towards greening the economy, provide important insights for public policies and ensure accountability of policy makers. Given an international methodology developed by the OECD, these indicators can ensure comparability among countries. This allows tracking of progress in relation to a set of selected benchmarks, adding analytical value.</t>
  </si>
  <si>
    <t>During the period under review, Ukraine adopted important strategic documents on climate policy, with an updated Nationally Determined Contribution (NDC) adopted in July 2021, which envisages the integration of climate goals into all sectors of the economy. The next step after the adoption of the NDC was to approve the Action Plan, and several versions were put forward for discussion, but as of 2023, it had not been adopted. In October 2022, the Environmental security and climate change adaptation strategy was adopted, which for the first time approved adaptation and an action plan at the national level. Due to the full-scale invasion, some of the plans have not been implemented. In 2021, the MRV in Ukraine was launched, and the first reports were supposed to be submitted in 2022. But since the start of the war, reporting was not mandatory, so not all companies submitted it. Therefore, in recent years, there has been a significant process in climate policy, before the outbreak of a full-scale war.
At the same time, there are legislative gaps that have not yet been taken into account, namely the gender aspect and the impact on different groups of the population, both on climate and environmental issues.
Due to the full-scale invasion, there has also been a deterioration in the implementation of the environmental strategy and a decrease of requirements in environmental legislation and simplification of procedures, which carries risks for future negative impacts on the population and the environment, both during and after the reconstruction period. Although Ukraine has signed and supported various international initiatives, such as the Association Agreement with the EU or made a the statement of support for the EU Green Deal, the environmental legislation needs to be significantly revised and updated by them.
In recent years, the state has focused on digitalisation, which should allow open access to information, including environmental information. The process of creating a platform on the environment is still ongoing, but due to the war, many databases were closed, which does not allow open access to information. The public has prepared several appeals and raised questions about violations of the law, but the information is still not fully open.
Since the beginning of the full-scale war, many reforms and plans have been put on hold. Although many strategically important documents had been adopted before the war, the war has set back the environmental protection agenda significantly, which threatens the country's sustainable development.</t>
  </si>
  <si>
    <t>Is overall Strategy on State environmental policy adopted by the Parliament/ Government?</t>
  </si>
  <si>
    <t xml:space="preserve">The Government of Armenia approved the Environmental Protection and natural resources management strategy and measures program 2018-2022 on 22 March 2018 (Protocol Decision N 11). "The protection, improvement, restoration of the environment, and reasonable use of natural resources are enshrined in Article 12 of the Constitution of the Republic of Armenia. All components of the environment - atmosphere, water, soil, subsoil, flora, and fauna, as well as the environment formed in connection with them, should be at the center of decisions made within the state (economic, urban planning, social, cultural, etc.)", - is mentioned in the Strategy.
http://www.irtek.am/views/act.aspx?aid=94748.  
</t>
  </si>
  <si>
    <t>The National Strategy of the Republic of Azerbaijan on the conservation and sustainable use of biodiversity for 2017-2020 has been approved by the Presidential Decree No. 2358, dated 3 October 2016. The National Strategy on the conservation and sustainable use of biodiversity is a national strategy with a cross-sectoral approach. The timeframe of the National Strategy is 4 years between 2017 and 2020. The main objectives of the National Strategy are sustainable use of genetic resources, conservation and sustainable use of biodiversity for the benefit of future generations, poverty eradication, environmental balance, transition to green economy, environmental education, survival of endemic and native species, development of protected areas and reduction of threats to biodiversity Source: https://www.fao.org/faolex/results/details/en/c/LEX-FAOC169417/
Also in 2003 Environmentally Sustainable National Program https://www.ohchr.org/sites/default/files/Documents/Issues/Environment/SREnvironment/Pollution/Azerbaijan.pdf 
Currently, EU4Environment is helping Azerbaijan develop green investment strategies, finalise the Strategic Environmental Assessment (SEA) and Environmental Impact Assessment (EIA) laws, reform regulatory regimes, promote compliance assurance, reinforce policy dialogues on green finance and investment, support public environmental expenditure management, assess and reinforce administrative capacity and develop Green Growth Indicators (GGIs).</t>
  </si>
  <si>
    <t>In 2021, Belarus adopted the Strategy on environmental protection until 2035.</t>
  </si>
  <si>
    <t>Georgia does not have the Strategy on State Environmental Strategy. The basis of the State Environmental policy is the law on Environmental protection. The 4th Environmental National Action Plan 2022-2026 is adopted, country does not have strategy for sustainable development strategy</t>
  </si>
  <si>
    <t>National Environmental Strategy for the period of 2014-2023, approved by Government Decision No. 301/2014 , that is currently in force, was adopted with the purpose to create an efficient environmental governance, which will contribute to an increased quality of environmental factors and will guarantee the population right to a clean, healthy, and sustainable environment. The strategy has been monitored yearly and the annual reports on its implementation have been presented to the Government of the Republic of Moldova. The Strategy reflects 8 specific objectives, and throughout the last decades most of the indicators were achieved. Additional input is yet required in such activities as water quality, air quality, conservation of biodiversity, extension of the forest, pollution control, environmental liability, etc.</t>
  </si>
  <si>
    <t>Ukraine has Law on the Basic principles (strategy) of the state environmental policy of Ukraine for the period up to 2030, in February 2019</t>
  </si>
  <si>
    <t>Was the procedure of stakeholder involvement for the Strategy on State Environmental Policy implemented in line with Arhus Convention Principles?</t>
  </si>
  <si>
    <t xml:space="preserve">The Strategy had been available on the www.e-draft.am platform which is part of the electronic governance and open for the registration of opinions about the draft of governmental decisions. (https://www.e-draft.am/en/projects/549/digest. </t>
  </si>
  <si>
    <t xml:space="preserve">There is no information on this </t>
  </si>
  <si>
    <t>Although before July 2022, Belarus was part of the Aarhus Convention, its principles, etc. were not considered (were considered only 'on paper') while designing and drafting the policy. On July 18th 2022, Lukashenka signed a decree withdrawing the country from the Aarhus Convention.</t>
  </si>
  <si>
    <t>There was organized the public hearings and the draft was presenting during preparation of the NEAP 4</t>
  </si>
  <si>
    <t>The process took place before the requested period and I was not involved in the process</t>
  </si>
  <si>
    <t>2.4.1.1 Comprehensiveness of strategy documentation</t>
  </si>
  <si>
    <t>How comprehensive is the environmental strategy document in terms of planned institutional reforms?</t>
  </si>
  <si>
    <t>The most serious institutional changes can be considered in the frame of the RA Law "On amending the law" on the administrative-territorial division of the RA", adopted by the National Assembly of the RA on June 09, 2022 (http://www.parliament.am/legislation.php?sel=show&amp;id=8190&amp;lang=arm ). This law is a continuation of the similar RA law "On amending the law" on the administrative-territorial division of the RA, adopted on September 24, 2021 (http://www.parliament.am/law_docs_8/04102021HO328.pdf ). The law prescribes the enlargement of communities, that is, the creation of new administrative units, with new administrative control, and in fact, a decrease in the status of included settlements. This process also includes environmental issues related to the use of community lands and water also related to participation in the process of issuing various permits. There is already a conflict of interest between the administration of the enlarged community and those settlements in which the negative impact of business is felt. At the legislative level, the issue of the distribution of income that the community receives from the business operating on its territory has not been resolved.</t>
  </si>
  <si>
    <t xml:space="preserve">There is no specific information on this but institutional reforms are externally backed by the EU, ADB, UNDP, UNEP and EU4Environment. Azerbaijan does not have specific institutional reform strategy. Until 2020, the strategy included The main objectives of the National Strategy are sustainable use of genetic resources, conservation and sustainable use of biodiversity for the benefit of future generations, poverty eradication, environmental balance, transition to green economy, environmental education, survival of endemic and native species, development of protected areas and reduction of threats to biodiversity. </t>
  </si>
  <si>
    <t>Although the Strategy covers many aspects related to the environment, the document itself is very broad and does not provide any details on how exactly specific focus areas will be addressed. Besides, while most of the key fields that need to be taken care of have been mentioned, some others are missing and their interconnection has not been considered.</t>
  </si>
  <si>
    <t xml:space="preserve">The planned institutional reform is not defined in any document. Amendment to the EIA code, adopted on 17 March 2022 (in force since 1 May 2022) delegated decision-making power in EIA and SEA from the Ministry of Environmental Protection and Agriculture to one of its subordinated agencies. This is the National Environmental Agency (NEA) - legal entity of public law – which was originally responsible for monitoring the quality of the environment throughout the country (this institution inherited facilities and functions of the soviet HydroMeteorology monitoring). This redistribution of power is a matter of great concern because of the legal status of the agency, and high risk of corruption and conflict of interest.  Unlike ministries, Legal Entities of Public Law (LEPLs) are allowed to receive funding from other sources than the state budget and they can make profit. Agency’s employees are often involved in EIA studies (they are hired by developers) and some even operate consulting companies. Furthermore, the agency is selling information it produces to consulting companies and this information then is used in EIA reports submitted to the Agency for review and approval. Thus, the agency has to review the quality of the information it produced. The employees of the Agency are also often involved in post decision-making monitoring and control since the environmental inspectorate (unit under the same ministry) lacks expertise and equipment in certain areas.
</t>
  </si>
  <si>
    <t>To ensure the conditions of good governance in the field of environmental protection, the Strategy proposes the realization of an essential institutional reform in the environmental sector, which intends to reorganize specialized institutions, create new institutions, to improve operational capacities and the optimization of public expenses. 
An institutional analysis of the Ministry of Environment and subordinate institutions have been carried out, in terms of functions, structure, policies, personnel, to determine the institutional structures capable of achieving the objectives established in the Environmental Strategy and the commitments assumed in the Association Agreement. In the analysis process, the provisions and principles of Law no. 98 of May 4, 2012, regarding the specialized central public administration, which refers to the clear delimitation of the functions of elaboration, promotion and implementation of environmental policies, as well as those of control over compliance with the legislation in the field.</t>
  </si>
  <si>
    <t>Law on the Basic principles (strategy) of the state environmental policy of Ukraine for the period up to 2030 is general and does not include a plan of institutional reforms, but provides indicators for assessing the implementation of the state environmental policy, which are monitored every 5 years. The last report was supposed to be for 2020, but was not found on open resources.</t>
  </si>
  <si>
    <t>How comprehensive is the strategy document in terms of  institutional reform, including enforcement and control agency (s)?</t>
  </si>
  <si>
    <t xml:space="preserve">The Environmental Protection and Mining Inspection Body of the Republic of Armenia is a state body, subordinate to the Government, that performs functions defined by law and, in accordance with the law, applies liability measures in the field of nature and mining on behalf of the Republic of Armenia. The Inspection Body was established as per the law of the Republic of Armenia ("About inspection bodies") as a result of the reorganization of the Environmental Protection and Mining Inspection Body of the Ministry of Nature Protection of the Republic of Armenia.
The tasks of the inspection body are:
1) The management of risks in the fields of nature protection, and subsoil, the implementation of control over the observance of the requirements of the legislation of the Republic of Armenia, as well as the organization of preventive measures within the framework of the implemented control.
2) The implementation of measures that prevent or reduce negative impacts on the environment and/or irrational use of natural resources. https://www.ecoinspect.am/en/activity.  
From the second half of 2023, a new, modern, and professional water patrol service will operate in Lake Sevan. According to the RA police report, the newly created division will operate under the Gegharkunik regional division of the patrol service. The planned works are coordinated by RA Police and Justice Ministry. https://www.police.am/news/view/%D5%BB%D6%80%D5%A1%D5%B5%D5%AB%D5%B6-%D5%BA%D5%A1%D6%80%D5%A5%D5%AF%D5%A1%D5%B5%D5%AB%D5%B6191022.html.   
</t>
  </si>
  <si>
    <t>The Strategy sets quantitative targets that need to be reached by 2035 so that the environment will be improved. However, neither specific approach to institutional reform nor enforcement/control agency is mentioned.
Source:
https://minpriroda.gov.by/uploads/files/2021/strategija-oxr.okr.sredy-do-2035g..pdf</t>
  </si>
  <si>
    <t>As in the case of institutional reform, there is no overall planning for environmental enforcement and control agencies defined in any specific document. for National Forestry agency in 2020 was prepared and adopted development strategy and action plan (2021-2026), as well as final concept for  institutional development model and business plan,</t>
  </si>
  <si>
    <t>Regarding the institutional reform in the environmental field, based on a functional analysis of the environmental structures carried out in 2017, a concept for their reorganization and optimization was developed, as a result of which the Environmental Agency was created (HG no. 549/201827 ) – subdivision subordinate to the Ministry of the Environment with the functions of implementing environmental policies, regulating (through authorization) activities with an impact on the environment and monitoring the quality of environmental components. Within the Environment Agency, the Environmental Reference Laboratory was created - the first laboratory of its kind in the Republic of Moldova, which performs analyzes and determines the level of pollution of environmental components: water, air, soil, waste, environmental radioactivity, etc. . The reform also concerned the reorganization of 2 other structures subordinate to the Ministry - the Environmental Protection Inspectorate (HG no. 548/201828) and the "Moldsilva" Agency (HG no. 560/202029). Until now, in this chapter, it has not been possible to create the necessary structure to ensure the management of chemical substances in accordance with Law no. 277/2018 on chemicals. At the moment, a functional analysis of the environmental authorities is being carried out, which will establish the needs for further reorganization of the other authorities subordinate to the Ministry, as well as for strengthening the capacities and raising the efficiency of all institutions in the environmental sector.</t>
  </si>
  <si>
    <t>The Strategy itself does not provide for the establishment of a separate body to monitor environmental pollution. However, this problem points to significant problems due to its absence in different sectors.
Several laws on the state environmental monitoring are under consideration in the Parliament, which are intended to address the issue of control. 3091 Draft law on state environmental control was adopted in the first reading in 2021 and has not yet been considered.</t>
  </si>
  <si>
    <t>How comprehensive is the strategy document in terms of division of competence for the environmental administration at national, regional, and municipal levels?</t>
  </si>
  <si>
    <t xml:space="preserve">Environmental policy, legislative and institutional regulation in the field of the environment is entrusted to the Government presented by the RA Ministry of Environment of the Republic of Armenia (www.env.am ). Partially, the functions of regulation in the field of water resources distribution, issuance of licenses in the subsurface use and energy sector, and waste management are performed by the Ministry of Territorial 
Administration and Infrastructure of the Republic of Armenia (https://mtad.am/en ).
The Public Services Regulatory Commission of the Republic of Armenia in accordance with the RA Law "On Public Services Regulatory Authority" carries out regulation in the field of Public Services, particularly in the sphere of water use, energy, and transport sectors (https://psrc.am/contents/page/main-competencies). 
Municipalities are mainly responsible for the collection of solid household waste, the condition of landfills, landscaping, changing the status of land for energy and industrial purposes and others, collecting rent for such land, for the conservation and use of communal lands, for the adoption of 5-year development programs, for participation in international programs, for example, "Green City" program (Yerevan and Gyumri).  12 communities in Armenia have joined the EU Covenant of Mayors initiative.  
</t>
  </si>
  <si>
    <t>The document is very broad and generic despite setting quantitative goals for 2035. Beides, due to the specifics of Lukashenka's authoritarian regime, the difference between administering environmental issues at a national/ regional/ municipal level will only relate to the scope and scale (because no traits of self-governance have been left).</t>
  </si>
  <si>
    <t>The national environmental strategy 2014-2023 includes the institutionalization of environmental protection functions within the local public administration, through the creation of environmental protection units (ecological sections), which ensure the development and implementation of environmental protection plans at the local level, as well as within other public administration authorities central, by creating an environmental protection unit (function), which ensures coordination and participation in the strategic environmental assessment procedures of draft policy documents developed by these authorities, including the inclusion of environmental protection activities in these documents and in other legislative and normative acts in the sector.</t>
  </si>
  <si>
    <t>To synchronize the framework of the Strategy was developed State Strategy for Regional Development for the 2021-2027, which envisaged strengthening the role of local governments in the implementation of the state environmental policy, and identifying areas for its improvement, taking into account regional specifics. But yet, both documents are a framework.</t>
  </si>
  <si>
    <t>How comprehensive is the strategy document in terms of procedure for decision-making?</t>
  </si>
  <si>
    <t xml:space="preserve">Decision N 1370 of RA Government, dated on September 1 2022 lays down the directions of the measures provided by the community deductions spending program, which are as follows: 1) agriculture, 2) education and science, 3) healthcare, 4) social security, 5) culture, sports and youth employment,  6) urban planning, 7) water supply and drainage, 8) transport and road construction, 9) tourism. This decision strengthens the institutional role of the local administration and residents in impact communities, as they can make decisions on their own, not dictated decisions.  (https://www.e-gov.am/gov-decrees/item/38938 ).  </t>
  </si>
  <si>
    <t>The strategy does not directly mention the specifics of the decision-making. In practice, however, it generally means that the decisions are likely to be taken at the very top without any major consideration of the local concerns if they are not technical/economic. Public participation in the decision-making process is not considered either.</t>
  </si>
  <si>
    <t>Strategy document does not include procedure for decision-making.</t>
  </si>
  <si>
    <t>How comprehensive is the strategy document in terms procedure for the implementation of decisions?</t>
  </si>
  <si>
    <t xml:space="preserve">On November 18, 2021, the Government of the Republic of Armenia approved the Decision N 1902-L of the  program of activities for 2021-2026,  among them the programs in the environmental sphere.  (http://env.am/storage/files/karavarutyun-voroshum-havelvac1-1902-1.pdf).  </t>
  </si>
  <si>
    <t xml:space="preserve">There is no information on this	
</t>
  </si>
  <si>
    <t>The strategy does not directly mention the specifics of the implementation of decisions. In practice, however, it generally means that the decisions are likely to be vertically communicated from the President's Administration and the respective ministries (echoing its decisions) to the subordinate bodies.</t>
  </si>
  <si>
    <t>The strategy includes the description of the monitoring and evaluation of its implementation and it includes an Action Plan.</t>
  </si>
  <si>
    <t>The Strategy does not contain information on terms procedure for the implementation of decisions.</t>
  </si>
  <si>
    <t>How comprehensive is the strategy document in terms of procedures for promotion of integration of environment into other policy areas?</t>
  </si>
  <si>
    <t xml:space="preserve">Since 2021 the main trends concern climate change and its related sectors. The Government Decision N 749-L, dated May 13, 2021, "On the Approval of the National Action Plan for Climate Change Adaptation and List of Measures for 2021-2025”, https://www.arlis.am/documentview.aspx?docID=160390 ).   The Decision says: Based on Article 6 of the Appendix to the Law of the Republic of Armenia 'On the Structure and Activities of the Government,' and Article 7, Part 9 of the Paris Agreement dated December 12, 2015, the Government of the Republic of Armenia resolves: To approve the National Action Plan for Climate Change Adaptation and List of Measures for 2021-2025 as attached."
According to the schedule, the "Climate Change Adaptation Program for Water Resources in 2022-2026 and Approval of the List of Measures" has already been approved by Government Decision No. 1692-L dated November 3, 2022. https://www.e-gov.am/u_files/file/decrees/kar/GV1E-287B-6173-DAB9/1692.1.pdf.  
Other sectoral projects include: "Approval of the Climate Change Adaptation Program and List of Measures for Healthcare for 2022-2026," "Approval of the Concept of Climate Change Adaptation in Agriculture and List of Measures," "Climate Change Adaptation Program for Tourism and List of Measures for 2022-2026," "Approval of the Climate Change Adaptation Program and List of Measures for Energy for 2023-2027," and "Approval of the 
Climate Risk Management and Adaptation Program in Forestry," which is currently in the process of being revised.  
</t>
  </si>
  <si>
    <t>Azerbaijan is part of the EU4 Environment. EU4Environment is helping Azerbaijan develop green investment strategies, finalise the Strategic Environmental Assessment (SEA) and Environmental Impact Assessment (EIA) laws, reform regulatory regimes, promote compliance assurance, reinforce policy dialogues on green finance and investment, support public environmental expenditure management, assess and reinforce administrative capacity and develop Green Growth Indicators (GGIs).</t>
  </si>
  <si>
    <t>The document broadly mentions the key areas where environmental indicators need to be improved. Some of these areas are interconnected and/or relate to a number of spheres/ sectors/ industries (e.g., industries/housing - waste water management - water pollution).</t>
  </si>
  <si>
    <t>One of the main objectives of the Strategy is the the integration of the principles of environmental protection, sustainable development and green economic development, adaptation to climate change in all sectors of the national economy; and it is an integral part of the strategy.
Activities  were undertaken to integrate the provisions of environmental protection, green economic development and adaptation to climate change in the sectoral policy documents and in the relevant legislation, including through the implementation of the strategic environmental assessment procedures and the approval of draft documents policies and regulations. The Program for the promotion of the "green" economy in the Republic of Moldova for the years 2018-2020 (HG no. 160/201830) was approved and implemented with concrete measures for "green" economic development in the energy, ecological agriculture, sustainable transport, greening of enterprises sectors small and medium, sustainable public procurement, construction, education for sustainable development, sustainable production and consumption. Also, measures to adapt to climate change in key sectors (agriculture, forestry, energy, health, water resources management) were integrated into the Climate Change Adaptation Strategy until 2020 (HG no. 1009/2014). The emphasis in this direction should already be placed on the continued implementation in practice of the planned measures, including the principles of efficient use of resources and promotion of the circular economy. It should be noted that clear and certain steps are being taken in the development of the circular economy and the promotion of the green economy among SMEs, especially through the implementation of the Greening Program for small and medium-sized enterprises (HG no. 592/201931).</t>
  </si>
  <si>
    <t>Although the description notes the importance of integrating environmental protection into various sectors, the established indicators cover only some sectors and do not allow for full integration of the issue in all areas.</t>
  </si>
  <si>
    <t>How comprehensive is the strategy document in terms of identification of necessary human and financial resources?</t>
  </si>
  <si>
    <t xml:space="preserve">The RA Government on November 18, 2021, approved Decision No. 1902-L "ON APPROVAL OF THE PROGRAM OF ACTIVITIES OF THE GOVERNMENT OF THE REPUBLIC OF ARMENIA for 2021-2026". The decision provides a program of Government activities for 2021-2026. The appendix to the Decision contains an extensive list of activities indicating the responsible ministries and departments, sources of funding, and deadlines. The program specifies the activities for which the RA Ministry of the Environment is responsible. The RA Government on November 18, 2021, approved Decision No. 1902-L "ON APPROVAL OF THE PROGRAM OF ACTIVITIES OF THE GOVERNMENT OF THE REPUBLIC OF ARMENIA for 2021-2026". The decision provides a program of Government activities for 2021-2026. The appendix to the Decision contains an extensive list of activities indicating the responsible ministries and departments, sources of funding, and deadlines. The program specifies the activities for which the RA Ministry of the Environment is responsible. Basically, the mentioned responsibility is shared by other ministries and departments, which means the collective responsibility and decreases the responsibility of concrete ministry. https://www.arlis.am/Annexes/6/2021_N1902hav.1.pdf  </t>
  </si>
  <si>
    <t>The document is providing some estimated sums for the realisation of the strategy by 2035. However, it is neither explained nor detalised/ peculiarised.</t>
  </si>
  <si>
    <t>The Plan of Actions of the strategy includes responsible parties, financial estimate and possible funding sources. But for some activities it only states „within the annual budget”.</t>
  </si>
  <si>
    <t>Funding is considered only for targeted budgetary financing of environmental protection measures and non-governmental investment in environmental projects. However, it does not cover the needs of all areas of the strategy to secure funding.</t>
  </si>
  <si>
    <t>How comprehensive is the strategy document in terms of  review mechanism (yes, no, partially)</t>
  </si>
  <si>
    <t xml:space="preserve">Reports and reviews of state bodies are periodically published on the official website. The reports of the Ministry of Environment are published on the website (see http://www.env.am/naxararutyun/reports-of-the-ministry). 
Reviews on the main directions of the environmental strategy are published by organizations (mainly UNDP) cooperating with the RA Government represented by the Ministry of Environment  (see https://www.undp.org/armenia/publications). 
Reviews on climate policy and programs are published on the  www.nature-ic.am website, which was created as part of the UNDP Climate Change Program. The Program was shaped and initiated its support to the Government of Armenia starting from 1997 in the frames of the UNDP/GEF Project" Armenia - Country Study on Climate Change".
</t>
  </si>
  <si>
    <t>Not available information</t>
  </si>
  <si>
    <t>The strategy envisages reporting every 5 years, but so far there have been no proposals for changes following the reports. However, after the war, the Strategy will need to be revised.</t>
  </si>
  <si>
    <t>Is the Environmental policy integration demanded by national legislation in other sectors of economy?</t>
  </si>
  <si>
    <t>The integration of environmental policy with other sectors of the economy is reflected in the Government's decision Environmental Protection and natural resources management strategy and measures program 2018-2022 on 22 March 2018 (Protocol decision N 11). The program specifies the responsibility of various state bodies for performing activities, including integrated responsibility. In accordance with the program, the Ministry of Environment cooperates mainly with the Ministries of Foreign Affairs, Territorial Administration and Infrastructure, Economy, Finance, Health, Justice, Education, Science, Sports, and Culture. http://www.irtek.am/views/act.aspx?aid=94748</t>
  </si>
  <si>
    <t>Same answer is here Azerbaijan is part of the EU4 Environment. EU4Environment is helping Azerbaijan develop green investment strategies, finalise the Strategic Environmental Assessment (SEA) and Environmental Impact Assessment (EIA) laws, reform regulatory regimes, promote compliance assurance, reinforce policy dialogues on green finance and investment, support public environmental expenditure management, assess and reinforce administrative capacity and develop Green Growth Indicators (GGIs).</t>
  </si>
  <si>
    <t>Environmental policy regulations are supposed to be implemented in verious sectors and the policy document mentioned specific improvements that need to be achieved. However, integration is not clearly 'required'.</t>
  </si>
  <si>
    <t>Both by National legislation, as well as EU AA</t>
  </si>
  <si>
    <t>Yes, for example Country programming framework for inclusive and sustainable industrial development Republic of Moldova 2019 - 2023 https://me.gov.md/sites/default/files/unido_country_programming_rm1.pdf , Energetic strategy of the Republic of Moldova up to 2030.</t>
  </si>
  <si>
    <t>One of the Strategy's goals is to "Ensure integration of environmental policy into the decision-making process on socio-economic development of Ukraine"</t>
  </si>
  <si>
    <t>2.4.1.2 Adoption by parliament/government of sectoral environmental strategies</t>
  </si>
  <si>
    <t xml:space="preserve">Are sectoral enviromental strategies adopted by parliament/government on the protection of nature? </t>
  </si>
  <si>
    <t xml:space="preserve">On March 4, 2022, RA National Assembly adopted the draft laws "On Making Amendments to the Law on the Budget System of the Republic of Armenia" and "On Making Amendments to the Law on Local Self-Government" developed by RA Ministry of Territorial Administration and Infrastructure. According to the adopted legislation, the 2% royalties paid by a mining company to the state budget in the reporting year will now be transferred to municipal budgets particularly, for the environmental program (https://www.eiti.am/hy/%D5%86%D5%B8%D6%80%D5%B8%D6%82%D5%A9%D5%B5%D5%B8%D6%82%D5%B6%D5%B6%D5%A5%D6%80/2022/03/07/%D5%8C%D5%B8%D5%B5%D5%A1%D5%AC%D5%A9%D5%AB%D5%AB%D6%81-%D5%B4%D5%A1%D5%BD%D5%B0%D5%A1%D5%B6%D5%B8%D6%82%D5%B4%D5%B6%D5%A5%D6%80-%D5%B0%D5%A1%D5%B4%D5%A1%D5%B5%D5%B6%D6%84%D5%B6%D5%A5%D6%80%D5%AB%D5%B6/122). 
----
On May 25, 2022, the RA law “On making amendments to the controversial Code “On Subsoil” was adopted by RA National Assembly. (http://www.parliament.am/legislation.php?sel=show&amp;ID=8057&amp;lang=arm). The law has been supplemented with Article 55.1, which envisages the extension of the soil management right on the basis of invincible force.  For a number of reasons, civil disobedience and various manifestations of protests, as a result of which it was not possible to organize soil management at the mine, will be considered an insurmountable force.
This legislative amendment is, in fact, an anti-democratic restriction on the constitutional right to hold public meetings, rallies, marches, and demonstrations, as well as the right to participate in decision-making provided for in the Aarhus Convention. 
</t>
  </si>
  <si>
    <t xml:space="preserve">In 2016, Azerbaijan launched a strategic roadmap for development of the national economy and 11 key sectors, with medium and long-term goals for reforms and sustainable development. Azerbaijan’s overarching policy document “Azerbaijan 2020: Look to the Future” aims to integrate environmental concerns into economic development, minimize environmental pollution and improve environmental protection, efficient use of natural resources, utilization of renewable energy sources and achieving energy efficiency. 
Below are the adopted strategies: 
1) The National Strategy of the Republic of Azerbaijan on the conservation and sustainable use of biodiversity for 2017-2020 has been approved by the Presidential Decree No. 2358, dated 3 October 2016. The National Strategy on the conservation and sustainable use of biodiversity is a national strategy with a cross-sectoral approach. The timeframe of the National Strategy is 4 years between 2017 and 2020. The main objectives of the National Strategy are sustainable use of genetic resources, conservation and sustainable use of biodiversity for the benefit of future generations, poverty eradication, environmental balance, transition to green economy, environmental education, survival of endemic and native species, development of protected areas and reduction of threats to biodiversity. Source: https://www.fao.org/faolex/results/details/en/c/LEX-FAOC169417/
This number can be extended from fisheries to biodiversity. 
The framework for national environmental legislation in Azerbaijan is provided by the Law on the
Protection of the Environment (1999), which addresses the following issues:
• The rights and responsibilities of the State, the citizens, public associations and local
authorities;
• The use of natural resources;
• Monitoring, standardisation and certification;
• Economic regulation of environmental protection;
• State Ecological Expertise (SEE);
• Ecological requirements for economic activities;
• Education, scientific research, statistics and information;
• Ecological emergencies and ecological disaster zones;
• Control of environmental protection;
• Ecological auditing;
• Responsibility for the violation of environmental legislation; and
• International cooperation.
</t>
  </si>
  <si>
    <t>The government adopted specific strategies on water, waste management, etc. but not for specific industrial sectors, etc.</t>
  </si>
  <si>
    <t xml:space="preserve">There is ongoing work on National Energy and Climate Plan, </t>
  </si>
  <si>
    <t xml:space="preserve">National Environmental Strategy for the period of 2014-2023, approved by Government Decision No. 301/2014 , that is currently in force, was adopted with the purpose to create an efficient environmental governance, which will contribute to an increased quality of environmental factors and will guarantee the population right to a clean, healthy, and sustainable environment. The strategy has been monitored yearly and the annual reports on its implementation have been presented to the Government of the Republic of Moldova. The Strategy reflects 8 specific objectives, and throughout the last decades most of the indicators were achieved. Additional input is yet required in such activities as water quality, air quality, conservation of biodiversity, extension of the forest, pollution control, environmental liability, etc.
Strategies for several sectors: low emissions development , biodiversity , adaptation to climate change , waste management , water and sanitation , reduction and elimination of POPs , sustainable development of the forestry , promotion of the green economy , sustainable management of chemicals , anticorruption in the environmental field . Strategies include Plan of actions, and monitoring reports are issued annualy, but not for all sectorial strategies those are available, for ex. For the implementation of the Stockholm Convention only 2018 information is placed on MoE website which is not available  also no report on the sustainable forestry,
List of acts:
http://lex.justice.md/index.php?action=view&amp;view=doc&amp;lang=1&amp;id=369528 
  http://lex.justice.md/index.php?action=view&amp;view=doc&amp;lang=1&amp;id=358781 
  http://lex.justice.md/index.php?action=view&amp;view=doc&amp;lang=1&amp;id=355945 
  http://lex.justice.md/index.php?action=view&amp;view=doc&amp;lang=1&amp;id=347341 
  https://www.legis.md/cautare/getResults?doc_id=122590&amp;lang=ro 
  http://lex.justice.md/index.php?action=view&amp;view=doc&amp;lang=1&amp;id=297880 
  http://lex.justice.md/index.php?action=view&amp;view=doc&amp;lang=1&amp;id=308876 
  http://lex.justice.md/index.php?action=view&amp;view=doc&amp;lang=1&amp;id=374523 
  http://lex.justice.md/index.php?action=view&amp;view=doc&amp;lang=1&amp;id=336557
  http://lex.justice.md/index.php?action=view&amp;view=doc&amp;lang=1&amp;id=378837 </t>
  </si>
  <si>
    <t>In Ukraine, there are sectoral strategies that state that its environmental impact should be reduced.</t>
  </si>
  <si>
    <t>Are air quality environmental Strategies adopted by the Parliament/ Government?</t>
  </si>
  <si>
    <t xml:space="preserve">The RA Law "On Atmospheric Air Protection" was adopted on October 11, 1994. The last amendments to the law were made on December 7, 2022. They relate to editorial edits. The Law regulates the legal basis for the protection of atmospheric air, in order to ensure the quality of atmospheric air favorable to human health and the environment. https://www.arlis.am/documentview.aspx?docid=172207  
“Hydrometeorology and Monitoring Center” SNCO was established by the Government on January 30, 2020, decision 81-N.  It implements environmental components: atmospheric air, water resources, vegetation
and fauna and the factors affecting them
observations, collecting and analyzing data on their condition.
2) hydrometeorological elements (atmospheric pressure, wind, humidity, air and water temperature, water level, flow, flooding, freezing, etc.) and observation of information defining the state of processes.
“Hydrometeorology and Monitoring Center” SNCO was established by the Government decision N 81-N, on January 30, 2020  According to the decision the main functions of the Monitoring Center are: observation, collecting, and analyzing data of environmental components: atmospheric air, water resources, vegetation, fauna, and the factors affecting them. 
According to the Government Decision N 1920-N on December 15, 2022 (https://www.e-gov.am/gov-decrees/item/39486/), it is planned to include the content inspection of nitrogen oxides in the exhaust gases during the technical inspection of vehicles.   
The regulation will enter into force in 2024. on January 1- https://www.arlis.am/DocumentView.aspx?docID=174141
</t>
  </si>
  <si>
    <t>Atmospheric air is the integral component of the environment influencing health, working ability of people, flora and fauna.
This Law, establishing the legal basis of protection of atmospheric air, it is directed to implementation of the rights of the population to accommodation in the favorable environment and receipt of exact information on the environment. Source: https://cis-legislation.com/document.fwx?rgn=2581</t>
  </si>
  <si>
    <t>There is no separate air quality environmental strategy that was adopted by the Parliament/Government of Belarus. However, some aspects related to air quality are mentioned in the State Programme on the Protection of the Environment and Sustainable Use of Natural Resources"
Source:
https://pravo.by/document/?guid=3871&amp;p0=C22100099</t>
  </si>
  <si>
    <t>during 2021 -2022 no new air quality improvement strategy or air quality improvement action plan is under implementation. 2020-2022 Rustavi air quality plan includes involves some basic issues relevant for all country. 
in 2022 Air quality management plans developed 
for the Tbilisi agglomeration, central for the zone (which includes the city of Rustavi) and Black Sea for the zone (which includes the city of Batumi).
During the reporting period, the was prepared the draft central zone situation  analysis chapter. In addition, the baseline 
Information for analysing the situation in the Black Sea   and Tbilisi agglomeration zones was collected .
Air quality management plans for the Tbilisi agglomeration
And EU technology is being developed for the Black Sea area
With the support of the assistance project, and the central zone
It supports the development of an air quality management plan
Swedish International Development Agency (SIDA).
In order to promote the above process, the Environment of Georgia 31 of 2022 of the Minister of Defence and Agriculture
By Decree N2-812 of October, working groups were formed, including state agencies as well as the Parliament of Georgia, relevant municipalities, representatives of the City Hall and non-governmental organisations</t>
  </si>
  <si>
    <t>HG. no.373 / 2018, the National Register of Pollutant Emissions and Transfers (RETP) was approved, through which pollutant emissions are reported, recorded and monitored. For the efficient application of the Register, the Guide for facilitating the implementation of the National Register of Emissions and Pollutant Transfer was approved by MADRM Order no. 190/2019.
LAW No. 98 of 14-04-2022 regarding the atmospheric air quality approved in 2022 to be implemented starting from 2024.</t>
  </si>
  <si>
    <t>In 2019, the Cabinet of Ministers of Ukraine adopted a resolution on the organisation of air quality monitoring. In addition, the Ministry of Environment approved the Procedure for Developing State Monitoring Programmes, as well as the Procedures for Developing Air Quality Improvement Plans and Short-Term Plans.
Almost all zones and agglomerations have approved their air quality monitoring programmes. However, air quality monitoring is not carried out properly due to the lack of automated stationary monitoring posts. 
The war also made it impossible to allocate funds for this area. In 2022, the first in State budget funds were allocated to this area, but since the beginning of the war, they have been directed to other areas.</t>
  </si>
  <si>
    <t>Are water quality and resource management, including marine environment (if any) Strategies adopted by the Parliament/ Government?</t>
  </si>
  <si>
    <t xml:space="preserve">The RA Water Code was adopted on June 4, 2002. The main regulations of the law relating to water resources management, protection of water resources, legal relations with water users, transboundary waters, water quality, emergency situations, safety of hydraulic structures, state control, register maintenance, etc. The last changes were adopted on July 7, 2022. https://www.arlis.am/documentview.aspx?docid=166206. 
The monitoring functions of the “Hydrometeorology and Monitoring Center” SNCO are: observation, collecting, and analyzing data on environmental components particularly, water, and the factors affecting them. 
In 2022 December the Management Plan of the seven watershed areas in the period 2022-2027 was adopted. 
https://www.arlis.am/DocumentView.aspx?DocID=171479. 
The limits on centralized wastewater treatment systems and other additional requirements for wastewater dischargers producing industrial effluents have been set.
https://www.e-draft.am/projects/3826/about. 
</t>
  </si>
  <si>
    <t>THE WATER CODE OF THE AZERBAIJAN REPUBLIC
Internal waters of the Azerbaijan Republic and the Azerbaijani Sector of the Caspian Sea
(Lake) shall be the national wealth of the people of Azerbaijan, used and protected as the base of
the life and activities of people and provide the existence of flora and fauna.
This Code shall regulate legal relations concerning the protection and use of water bodies
in the Azerbaijan Republic. 
Source: https://faolex.fao.org/docs/pdf/aze32664E.pdf</t>
  </si>
  <si>
    <t>The government adopted the National Strategy on the Management of Water Resrouces by 2030.
Source:
https://minpriroda.gov.by/ru/news-ru/view/pravitelstvom-utverzhdena-natsionalnaja-strategija-upravlenija-vodnymi-resursami-do-2030-goda-4034/</t>
  </si>
  <si>
    <t>In 2019, it was announced that the country will have a maritime strategy in 2021, funded by the European Union and prepared jointly with the EU Maritime Agency. However, the draft strategy is not yet available
In 2019, the legislative package "On Water Resources Management" was finalised in accordance with the requirements of EU AA,
The draft
"On Water Resources Management" was approved by the Government of Georgia and submitted to the Parliament of Georgia for consideration on 15 November 2021. As of February 2023, it had not even passed its first reading.
- draft management plans for the Chorokhi-Achariskali, Alazani Iori and Khrami Debeda basins catchments were prepared.</t>
  </si>
  <si>
    <t>In order to manage water resources and increase water quality, the following actions have been taken:
- adopted the Law no. 249/2018 for the amendment of the Water Law no. 272/2011;
- approved by MADRM Order no. 182/2018 the Methodology regarding the management of small and medium rivers;
- approved by GD no. 814/2017 Management plan for the district of the Dniester river basin;
- approved by GD no. 955/2018 Management plan for the Danube-Prut and Black Sea river basin district;
- approved by GD 491/2019 the concept of the automated information system "State Cadastre of Waters".
Also, the Law on drinking water quality no. 182/2019 (transposes Directive 98/83 / EC), which will enter into force in January 2021.
In order to manage the flood risks, the GD on amending and supplementing the GD no. 1030/2000 “on the approval of the Scheme for the protection of localities in the Republic of Moldova against floods” (transposes EU Directive 2007/60).</t>
  </si>
  <si>
    <t>Ukraine has been implementing the Water Framework Directive since the EU Association Agreement was signed. Due to the implementation process, Ukraine is in the active phase of developing River Basin Management Plans. In December 2022, the Water Strategy to 2050 was developed. But still, there needs to be a solution to the implementation process of the Nitrate Directive. In this case, there is a problem to synchronise two ministries: the Ministry of Environment and the Ministry of Agriculture, which try to balance farmers' interests and water quality issues.
Moreover, the monitoring of groundwater should be improved and renewed. As we know, the monitoring of ground waters stopped after the full-scale invasion and has not been renewed yet. So, the information about the state of ground waters is insufficient and does not show the actual condition. In October 2021, the Marine Environmental Strategy of Ukraine was adopted.</t>
  </si>
  <si>
    <t>Are waste and resource management, including marine environment (if any) Strategies adopted by the Parliament/ Government?</t>
  </si>
  <si>
    <t xml:space="preserve">In 2021, the RA Government approved the Strategy of the garbage collection system and the program of activities for 2021-2023 ensuring the implementation of the strategy of the garbage collection system. https://www.arlis.am/DocumentView.aspx?DocID=151384. https://www.e-gov.am/u_files/file/decrees/kar/2021/04/464_1.pdf https://www.e-gov.am/u_files/file/decrees/kar/2021/04/464_2.pdf. In 2022 the RA Government approved the  Decision named "ON AMENDMENTS AND ADDITIONS TO THE LAW OF THE REPUBLIC OF ARMENIA "ON WASTE DISPOSAL AND SANITARY CLEANING" (https://www.irtek.am/views/act.aspx?aid=118803,  justification of the draft of the law see on the link: https://www.e-draft.am/en/projects/4085/). Now the “ON AMENDMENTS AND ADDITIONS TO THE WASTE LAW” law is in the process of adoption ( https://www.e-draft.am/projects/5641). </t>
  </si>
  <si>
    <t>LAW OF THE AZERBAIJAN REPUBLIC
On June 30, 1998 No. 514-IQ
About production and household waste
(as amended on 19-05-2020)
This Law determines state policy of the Azerbaijan Republic and legal relations in the field of prevention of harmful effects on human health and the environment of production and household waste (further - "waste"), except for harmful gases, the contaminated waters and radioactive waste, reduction of their dangerous impact, ensuring ecological equilibrium in the nature, and also waste managements for the purpose of attraction of such waste in economic circulation as sources of secondary raw materials. Source: https://cis-legislation.com/document.fwx?rgn=2728</t>
  </si>
  <si>
    <t>In 2017, the Government adopted the National Strategy on Solid Waste Management until 2035.</t>
  </si>
  <si>
    <t>1. The national waste management strategy (2016-2030) was updated and a new one was approved Five-year (2022-2026) national waste management action plan according to the resolution of the Government of Georgia (#414 9.09.2022);</t>
  </si>
  <si>
    <t>Regarding the waste management, the following normative and legislative acts were approved:
- GD no. 682/2018 on the Concept of the Automated Information System "Waste Management";
- GD no. 99/2018 on the List of wastes;
- GD no. 501/2018 approving the Instruction on keeping records and transmitting data and information on waste and its management;
- GD no. 212/2018 approving the Regulation on waste electrical and electronic equipment;
- GD no. 645/2019 approving the Regulation on polychlorinated biphenyls;
- Law no. 116/2019 for the amendment of Law no. 209/2016 on waste in order to create a legal basis for the development of regulations on incineration and co-incineration of waste and the establishment of specific requirements for facilities.</t>
  </si>
  <si>
    <t>Ukraine adopted the National Waste Management Strategy for Ukraine until 2030 in 2017, which is largely unrealistic in its implementation. Ukraine signed the Strategic Action Plan for the Rehabilitation and Protection of the Black Sea, together with Bulgaria, Romania, Turkey, Georgia, russia in 1996</t>
  </si>
  <si>
    <t>Are industrial pollution and chemicals related strategies adopted by the Parliament/ Government?</t>
  </si>
  <si>
    <t xml:space="preserve">In 2022 the  Law of the Republic of Armenia “On Mercury” was adopted. The law is related to the use of mercury, mercury compounds, mercury wastes, and products with added mercury in the Republic of Armenia. The purpose of the Low is to protect human health and the environment from anthropogenic emissions and releases of mercury and mercury compounds.
https://www.arlis.am/DocumentView.aspx?DocID=161940 . 
In 2018 the RA Government approved Decision N 1265-l named "On approval of the Concept of the RA law "On chemicals”. https://www.irtek.am/views/act.aspx?aid=97385. 
According to the Decision of the RA Government N 550-L on April 15, 2021, the RA Ministry of the Environment is recognized as the competent body creating and maintaining the Registry of chemical substances and mixtures in the Republic of Armenia.
https://www.arlis.am/DocumentView.aspx?DocID=151681. </t>
  </si>
  <si>
    <t>THE LAW OF
AZERBAIJAN REPUBLIC
ON industrial and domestic waste
The present Law establishes the state policy in the area of environment protection
from industrial and domestic waste (hereinafter– waste) formed in the Azerbaijan
Republic as a result of human activity in the form of substances and things, decrease
of danger of influence of the given waste, maintenance of ecological balance in the
nature, use of waste as secondary raw material, regulates the relations connected to
waste, except for harmful gases, polluted waters and radioactive waste.  Source: http://www.cawater-info.net/library/eng/az_ind_was.pdf</t>
  </si>
  <si>
    <t>Different pollution aspects are regulated by different laws and regulations. For instance, air pollution is touched upon by the Law on the protection of the atmospheric air, etc.
Source:
https://pravo.by/document/?guid=3961&amp;p0=H10800002</t>
  </si>
  <si>
    <t>In 2022, the "Draft Law on Industrial Emissions" was adopted by the Georgian government and forwarded to parliament.
for strengthening the capacity to enforce environmental law
A new structural unit The Service for the Control of Industrial Emissions and Waste was created
The service and the number of inspectors were increased by 16 staff units.</t>
  </si>
  <si>
    <t>In the field of industrial pollution and industrial hazards, the draft Law on the control of major-accident hazards involving dangerous substances has been finalized (transposes Directive 2012/18 / EU (SEVESO III)) and the draft law on industrial emissions is being drafted. it also includes the integrated environmental authorization mechanism (transposes Directive 2010/75 / EU).</t>
  </si>
  <si>
    <t>Legislation to implement EU Directive 75 on industrial pollution has not yet been adopted at the national level. Parliament has failed the relevant draft law three times. In 2022, another draft law was included in the European integration priority list. New draft law to implement Directive 75 is awaiting consideration by the Parliament. However, as of now, no decision has been made.
At the same time, in March 2023, the Government approved a resolution on the introduction of mandatory automated pollutant emission control systems, which contains provisions that are unacceptable, namely: 
*installation of automatic monitoring systems only on new equipment on new equipment. This requirement does not apply to existing equipment;
*the obligation to install systems on newly created emission sources will appear 5 years after the termination or cancellation of martial law in Ukraine.
This resolution does not comply with the requirements of EU EU Directive 75, as not only new enterprises, but also existing ones should implement the best available technologies and obtain an integrated permit.</t>
  </si>
  <si>
    <t>Are the main horizontal instruments adopted? (referring to all 11 legal instruments)</t>
  </si>
  <si>
    <t xml:space="preserve">The legislation in this sector covers:  
Environmental impact assessment (EIA) of proposed development projects; 
The RA Law “On EIA” was adopted.
Strategic environmental assessment of proposed plans and     programs; 
The strategic environmental assessment (SEA) is included as a part of the requirement of the RA Law “On EIA”. 
Public access to environmental information
Access to environmental information is regulated both by the Aarhus Convention and by the RA Law “On Freedom of Information”, adopted on September 23, 2003. On the basis of the law, state organizations and departments publish information on their official websites related to 1) works and services implemented (subject to implementation) for the public; 2) budget; 3) forms for written inquiries and the instructions for filling them; 4) staff list, as well as officials' names, surnames, education, profession, position, work phone numbers, e-mail addresses; 5) hiring procedures and vacancies; 6) the impact on the environment; 7) public events programs; 8) the order, date, time and place of reception of citizens; 9) pricing procedures, prices (tariffs) in the field of works and services; 10) list of available information and procedure for its use; 11) statistical and summary data on requests received, including grounds for refusal; 12) the sources of processing or obtaining the information set forth herein; 13) data of the person authorized to clarify the information set forth herein.
The latest amendment to the law was adopted on March 1, 2023, and reads: Paragraph 1 of part 1 of Article 8 of the Law "On Refusal to provide Information" should be worded as follows: if it contains state, banking, commercial secrets or official information of limited distribution." https://www.arlis.am/documentview.aspx?docid=175809. 
Reporting requirements; 
Reports and reviews of each ministry, including the Ministry of the Environment are periodically published on the official website of the Ministry, on the page http://www.env.am/naxararutyun/reports-of-the-ministry. There are also requirements for the report structure.
European Pollutant Release and Transfer Register; 
Within the framework of Building Armenia’s National Transparency Framework under the Paris Agreement project, data evaluation was conducted and a road map for implementation was developed.
The starting point for the Armenian air emission accounts will be the national greenhouse gas inventory and the national emissions inventory.  The main challenge in developing air emissions accounts is to re-distribute the inventory data to the Nomenclature of Economic Activities groups, which is used in the European Statistical System.
The importance of air emissions accounts is based on international obligations. At the same time, the air protection policy and measures must be based on analyses of statistical data. Supported by Building Armenia’s National Transparency Framework under the Paris Agreement project, the RA Statistical Committee works on the development of the methodology for the compilation of air emissions accounts. ( Building Armenia’s National Transparency Framework under Paris Agreement 
UNDP-GEF Project / 00110252, Yerevan. 2021) . 
The establishment of a European Environment Agency (EEA) and participation therein; 
Armenia has not been included in the EEA country.
Minimum requirements for environmental inspections; 
The requirements for inspections are fixed in the RA law "On the organization and conduct of inspections in the RA", http://www.arlis.am/documentview.aspx?docid=73114. 
Environmental liability; 
Liability for violations is regulated by the RA Law "On Administrative Fines", the RA Administrative Code, and the RA Tax Code, and also provides for criminal liability for particularly dangerous violations under the RA Criminal Code.
The LIFE+ (L’Instrument Financier pour l’Environnement) programme to fund certain environmental improvement projects. https://ec.europa.eu/environment/archives/enlarg/handbook/horizontal.pdf 
Implementation of LIFE+ tools is carried out mainly at the expense of grants and other programs, in cooperation with the Government of the Republic of Armenia, with the public sector of the Republic of Armenia, and with businesses. The most successful programs in the field of climate change, “green” energy and energy efficiency and energy conservation, creation of new specially protected areas, and conservation of biodiversity, which are carried out with the support of the EU4Environment program (https://www.eu4environment.org/where-we-work/armenia/), EU4Climate program (https://eu4climate.eu/armenia/), EU4SEvan program (https://www.undp.org/armenia/press-releases/eu4sevan-has-been-officially-launched), UNDP/GEF (https://www.undp.org/armenia/climate-environment-and-resilience), WWF-Armenia (https://www.wwf.am/en/), the Governments of Switzerland, Germany, Czech Republic, Austria. Good results are achieved with the cooperation of the state with the public sector. 
Ecosystem service 
In 2021, the World Bank joined EU4Environment, in part, to help preserve biodiversity and protect forests in Armenia. In 2002, EU4Environment main priorities in Armenia are advancing the establishment of the Emerald Network and management of the sites, including support to prepare a national action plan to advance; the establishment of the Emerald Network; development guidelines for preparing management plans of Emerald sites in Armenia;  develop pilot management plans for the Emerald sites of Armenia;
 build capacity for implementing the management plans, including monitoring of Emerald sites.
 In 2022, the Program will also focus on supporting communities in the management of forests and other natural resources through community eco-tourism and non-timber forest production planning;
 developing guidelines for forest certification and forest management;  developing guidelines for ecosystem services assessment.
</t>
  </si>
  <si>
    <t>The Law on Access to Information of 2005, promulgates the right to access environmental information. http://www.e-qanun.az/framework/11142, There is also the Law on Environmental Ipmact Assessment and Strategic Environmental Assessment.</t>
  </si>
  <si>
    <t>5 legal instruments fully adopted, 5 legal instruments not, one instrument partially adopted. The following legal instruments are adopted, 1. council directive 97/11/EC of 3 March 1997 amending 85/337/EC on the assessment of the effects of certain public and private projects on the environment, as 
amended by Directive 2003/35/EC). 
2.Directive 2001/42/EC of the European Parliament and of the Council of 27 June 2001 on 
the assessment of the effects of certain plans and programmes on the environment. 
3. Directive 2003/4/EC of the European Parliament and of the Council of 28 January 2003 
on public access to environmental information and repealing Council Directive 
90/313/EEC. 
4. Directive 2003/35/EC, providing for public participation in respect of the drawing up of 
certain plans and programmes relating to the environment and amending, with regard to 
public participation and access to justice, Council Directives 97/11/EC and 96/61/EC8
. 5.  Directive 2004/35/CE on environmental liability with regard to the prevention and 
remedying of environmental damage, as amended by Directive 2006/21/EC.  The directives not adopted includes, ouncil Directive 91/692/EEC of 23 December 1991 standardising and rationalising 
reports on the implementation of certain directives relating to the environment.  Regulation (EC) No 166/2006 concerning the establishment of a European Pollutant 
Release and Transfer Register. 
• Regulation (EC) No 614/2007 of the European Parliament and of the Council of 23 May 
2007 concerning the LIFE+ financial instrument for the environment. 
• Directive 2007/2/EC of the European Parliament and of the Council of 14 March 2007 
establishing an infrastructure for spatial information in the European Community 
(INSPIRE). while Georgia has law on environmental inspection, it does not fully complies Minimum criteria for environmental inspections (Recommendation 2001/331/EC)., e.g. the publication of the inspection reports within 2 months after inspection and etc.</t>
  </si>
  <si>
    <t>The main horizontal instrument in the environment field have been adopted, such as Environmental impact assessment (EIA), Strategic environmental assessment, Public access to environmental information;
Public participation in environmental decision-making through the ratification of the Aarhus Convention, Environmental liability through the Law on environmental protection and the Regulation on damage caused to the environment.</t>
  </si>
  <si>
    <t>Is the law on Strategic environmental assessment adopted?</t>
  </si>
  <si>
    <t xml:space="preserve">Strategic Environmental Assessment regulates in the Republic of Armenia environmental impact assessment, transboundary impact assessment, state environmental impact assessment, public notification, implementation of public hearings, provision of state expert opinion, loss of force, environmental impact assessment, expertise and relations related to the rights and responsibilities of the initiators in the processes of implementation of the planned activity.
http://www.parliament.am/drafts.php?sel=showdraft&amp;DraftID=70402. 
Decision of the National Assembly of the Republic of Armenia
"ON RATIFICATION OF THE PROTOCOL "ON STRATEGIC ENVIRONMENTAL ASSESSMENT" OF THE CONVENTION "ON ENVIRONMENTAL IMPACT ASSESSMENT IN A TRANSBOUNDARY CONTEXT" was adopted on November 20, 2010. "The National Assembly of the Republic of Armenia decides
to ratify the Protocol "On Strategic Environmental Assessment" of the Convention "On Environmental Impact Assessment in a Transboundary Context" signed in Kyiv on May 21, 2003, based on the legal position expressed in the decision of the Constitutional Court of the Republic of Armenia of September 10, 2010, SDO-911, in accordance with paragraph 2 of part 1 of Article 81 of the Constitution.
</t>
  </si>
  <si>
    <t>The Republic of Azerbaijan is not yet a Party to the Protocol on Strategic Environmental Assessment (Protocol on SEA) to the Convention on the Environmental Impact Assessment in the Transboundary Context (the Espoo Convention).
In responses to existing challenges for SEA and EIA application and to better prepare for accession to the Convention and its Protocol, the Ministry of Ecology and Natural Resources (MENR) has been undertaking a number of steps to develop a national EIA and SEA systems in accordance with the Espoo Convention and its Protocol on SEA, including:
Improving its legislative and institutional framework to fully comply with the Protocol and relevant EU legislation;
Defining roles and responsibilities of various authorities in the SEA process;
Building national and local capacities, developing practical experience and national guidelines in application of the SEA procedures in line with the Protocol and relevant EU legislation;
Raising awareness and common understanding of the benefits of the SEA at national and local levels and in different sectors, including the benefits of public participation and the consultation of relevant authorities.
Source: https://unece.org/azerbaijan-1</t>
  </si>
  <si>
    <t>The law on EIA and SEA enforced since 2018</t>
  </si>
  <si>
    <t xml:space="preserve">LAW No. 11 of 02-03-2017 regarding the strategic environmental assessment https://www.legis.md/cautare/getResults?doc_id=133818&amp;lang=ro </t>
  </si>
  <si>
    <t>The Law of Ukraine on Strategic Environmental Assessment was adopted in 2018. It was amended in 2022, and is also planned to be revised in 2023.</t>
  </si>
  <si>
    <t>Is the law on Environmental Impact Assessment adopted?</t>
  </si>
  <si>
    <t xml:space="preserve">In 2014 the act version of RA Law on Environmental Impact Assessment and Expertise was adopted.   
On April 26, 2023, the NA Standing Committee on Territorial Administration, Local Self-Government, Agriculture, and Environment Protection debated and endorsed the new draft law on Amending the RA Law on Environmental Impact Assessment and Expertise and the related legislative package in the second reading. http://www.parliament.am/news.php?cat_id=2&amp;NewsID=18645&amp;year=2023&amp;month=04&amp;day=26&amp;lang=eng. </t>
  </si>
  <si>
    <t>This Law lays down rules on environmental impact assessment and strategic ecological assessment for the identification of possible adverse effects on the environment and human health during the implementation of the activities specified in the Annex to this Law and for the assessment, elimination or reduction of their scale and intensity over time and space. The impact of proposed activities on the following will be assessed, atmospheric air quality; surface and ground water; wastewater; bottom-surface of reservoirs; natural and artificial landscapes; subsoil and soil; flora and fauna; forests; ecosystems and biodiversity; ecologically sensitive areas; public health; socio-economic sphere including employment, education, health, road transport and engineering infrastructure; cultural heritage; and climate change. This Law sets out provisions on the responsibilities of the relevant stakeholders, international cooperation in the fields of protection of environment and ecological safety, and state control.
Source: https://faolex.fao.org/docs/pdf/aze199325.pdf</t>
  </si>
  <si>
    <t xml:space="preserve">LAW No. 86 of 29-05-2014 regarding environmental impact assessment https://www.legis.md/cautare/getResults?doc_id=133959&amp;lang=ro# </t>
  </si>
  <si>
    <t xml:space="preserve">Law on Environmental Impact Assessment was adopted in 2017, but since full scale invasion Law war review and changed.  </t>
  </si>
  <si>
    <t>Has the recent MoP (Meeting of Party) assessed your country as in non-compliance with main conventions and protocols with compliance mechanism?</t>
  </si>
  <si>
    <t xml:space="preserve"> Armenia was not seen by the recent MoP (Meeting of Party) to be in non-compliance with main conventions and protocols with compliance mechanisms.</t>
  </si>
  <si>
    <t>https://unece.org/DAM/env/eia/meetings/2019/IS_MOP_5-7_February_2019__Geneva/Decision_IS.1c_.pdf</t>
  </si>
  <si>
    <t>Has your country ratified the Convention on Environmental Impact Assessment in a Transboundary Context (ESPOO)?</t>
  </si>
  <si>
    <t xml:space="preserve">The Convention on Environmental Impact Assessment in a Transboundary Context (Espoo Convention) was signed on February 25, 1991, and entered into force on September 10, 1997.  https://www.arlis.am/documentview.aspx?docID=77791. 
Armenia demonstrated its commitment to promoting sustainable development and protecting the environment, both within its own borders and in cooperation with other countries in the region.
To prevent and mitigate damage to the environment and health from economic growth, EU4Environment assists the EaP countries also Armenia in enhancing their environmental assessment systems. To this end, this component of EU4Environment aims to consolidate national environmental frameworks in the beneficiary countries to reach full compliance with the international requirements, namely the UNECE Protocol on Strategic Environmental Assessment, the Convention on Environmental Impact Assessment in a Transboundary Context (Espoo Convention) and the EU directives on Strategic Environmental Assessment (SEA) and Environmental Impact Assessment (EIA). It supports as well the countries in building adequate capacities for the effective and systematic application of SEA and transboundary EIA. https://www.eu4environment.org/areas-of-work/strategic-environmental-assessment-and-environmental-impact-assessment/. 
</t>
  </si>
  <si>
    <t xml:space="preserve">25 Mar 1999
Source: https://treaties.un.org/pages/ViewDetails.aspx?src=IND&amp;mtdsg_no=XXVII-4&amp;chapter=27&amp;clang=_en
 </t>
  </si>
  <si>
    <t>The Convention on environmental impact assessment in transboundary context is in force for the Republic of Moldova from 10.09.1997</t>
  </si>
  <si>
    <t xml:space="preserve">The Convention on Environmental Impact Assessment in a Transboundary Context was ratified by the Law No. 534-XIV of 19.03.99 </t>
  </si>
  <si>
    <t>Has your country ratified the Aarhus Convention on Access to Information, Public Participation in Decision-making, and Access to Justice in Environmental Matters?</t>
  </si>
  <si>
    <t>Armenia has ratified the Aarhus Convention "On Access to Information, Public Participation in Decision-making, and Access to Justice in Environmental Matters". The convention was signed on June 25, 1998, and ratified by Armenia on April 12, 2001. The Aarhus Convention is a key international treaty that aims to promote transparency, public participation, and access to justice in environmental matters.</t>
  </si>
  <si>
    <t>In 1999 the Azerbaijan Republic ratified the UNECE Convention on
«Access to Information, Public Participation in Decision-making and
Access to Justice in Environmental Matters» (Aarhus Convention).
• Azerbaijan has carried out large scale and considerable work in this
direction. There have been introduced serious reforms in the
legislation including laws on the “Access to information on the
environment”, “Access to information”, “Environmental education
and public awareness”, “Administrative procedure”, “Non
governmental organizations (public associations and funds) ”,
“Adoption of laws and regulatory acts
Source: https://www.osce.org/files/f/documents/5/6/103612.pdf</t>
  </si>
  <si>
    <t>In 1999 Belarus ratified the Aarhus Convention on Access to Information, Public Participation in Decision-making, and Access to Justice in Environmental Matters. However, in 2022 (on 18 July), Lukashenka signed a decree withdrawing Belarus from the UNECE Convention on Access to Information, Public Participation in Decision-making and Access to Justice in Environmental Matters (Aarhus Convention) of 1998.</t>
  </si>
  <si>
    <t>Convention on access to information, justice and public participation in environmental decision-making was signed by the Republic of Moldova on 25.06.1998 and is in force from 30.10.2001</t>
  </si>
  <si>
    <t>The Convention on Access to Information, Public Participation in Decision-making and Access to Justice in Environmental Matters was ratified by the Law No. 832-XIV of 06.07.99</t>
  </si>
  <si>
    <t>Has your country produced Multilateral Environmental Agreements (MEAs) Annual Reports during the reporting period (September 2021 – February 2023)?</t>
  </si>
  <si>
    <t xml:space="preserve">The Third Biennial Update Report of the Republic of Armenia Under the United Nations Framework Convention on Climate Change was produced in 2021 http://env.am/storage/files/bur3-armenia.pdf 
The National GHG Inventory Report has been developed under the coordination of the Ministry of Environment of the Republic of Armenia with the funding of the Global Environmental Facility and support of the United Nations Development Programme in Armenia within the framework of the “Armenia's Third Biennial Update Report to the UNFCCC” project
According to the 2006 IPCC Guidelines, GHG NIR includes the following sectors: 
•	Energy
•	Industrial Processes and Product Use (IPPU)
•	Agriculture, Forestry and Other Land Use (AFOLU)
•	Waste
https://www.nature-ic.am/en/publication/%20National%20Greenhouse%20Gas%20Inventory%20Report%20of%20Armenia%201990-2017/12699 
</t>
  </si>
  <si>
    <t xml:space="preserve">1) Voluntary National Review 2021 https://hlpf.un.org/countries/azerbaijan/voluntary-national-review-2021 
2) Azerbaijan and the United Kingdom have signed a Memorandum of Understanding on cooperation in the field of environment and the response to climate change.
Prior to the signing ceremony, Azerbaijan’s Minister of Ecology and Natural Resources Mukhtar Babayev met with Minister for European Neighbourhood and the Americas at the UK Foreign, Commonwealth and Development Office Wendy Morton.
The sides exchanged views on mitigating the impacts of climate change, ensuring proper management of waste, including plastic waste and addressing desertification. They also discussed prospects for cooperation, as well as other issues of mutual interest. 
3) The UN Office in Azerbaijan has signed 22 October, 2021 a Memorandum of Understanding (MoU) with the Entrepreneurship Development Fund and the Small and Medium Business Development Agency to promote corporate sustainability through the  UN Global Compact.
5) In support of inclusive, equitable and sustainable development in the Republic of Azerbaijan, the Government
and the United Nations Country Team pledge to work closely together to support the fulfillment of the
Sustainable Development Goals.  in 2021
</t>
  </si>
  <si>
    <t>2023 Prais 4 report been submitted by the government of Georgia to the United Nations Convention to Combat Desertification, the Vienna Convention on Ozone depletion,  2021 report has been submitted , first part of 2021 reports as required been submitted to Ramsar and Aarhus Conventions, Annual reports 2020-2022 missing under CITES convention
(UNCCD).</t>
  </si>
  <si>
    <t>In 2021 Ministry of Environment has developed and published for public National Report on the Implementation by the Parties of the provisions of the Convention on access to information, justice and public participation in the adoption of decisions in the field of the environment https://mediu.gov.md/ro/content/anun%C8%9B-privind-publicarea-raportului-na%C8%9Bional-de-implementare-de-c%C4%83tre-p%C4%83r%C8%9Bi-prevederilor</t>
  </si>
  <si>
    <t>Is the legislation on prevention and control of invasive alien species (plants and animals) in place?</t>
  </si>
  <si>
    <t>On March 23, 2022, the Law of the Republic of Armenia on Amendments and Additions to the Law "On Wildlife" was adopted. The updated version includes provisions on studying the prevalence of invasive alien species of animals, conducting informational and awareness-raising activities on the import and use of such species, and approving a list of invasive alien species of animals.
https://www.irtek.am/views/act.aspx?aid=155166</t>
  </si>
  <si>
    <t>https://faolex.fao.org/docs/pdf/blr81393.pdf
https://naturegomel.by/meropriyatiya-po-regulirovaniyu-rasprostraneniya-invazivnyh-rasteniy</t>
  </si>
  <si>
    <t>The introduction of new invasive species regulated by law; however, the already existing invasive species require additional studies, to develop the appropriate measures under Biodiversity Strategy and Action Plan 2014-2020</t>
  </si>
  <si>
    <t xml:space="preserve">The Biological Diversity Strategy of the Republic of Moldova for 2015-2020 and the Action Plan for its implementation, approved by Government Decision no. 274/2015, includes direction of action 3. Ensuring measures to mitigate the negative impact of invasive species: https://www.legis.md/cautare/getResults?doc_id=114746&amp;lang=ro# </t>
  </si>
  <si>
    <t>In June 2022, the Forest Code of Ukraine was amended to prohibit "invasions of alien species into natural ecosystems" during forest restoration and plantation. The list of invasive plant species is currently being discussed and approved by an Order of the Ministry of Environment. At the same time, the issue of controlling existing populations of invasive species has not yet been regulated, except for a few species whose spread threatens to cause significant economic losses.
In the EU, Regulation No. 1143/2014 of the European Parliament and of the Council on the prevention and management of the introduction and spread of invasive alien species has been in force since 2014. However, the EU Biodiversity Strategy for 2030 recognizes that the provisions of this Regulation need to be strengthened. In 2020, 354 species in the EU were threatened with extinction due to the impact of invasive species. By 2030, the number of such threatened species should be reduced by 50%.
Ukraine lags behind the EU by at least 9 years in the issue of addressing invasive species. And this gap can be reduced only after the approval of a scientifically based list of invasive species for Ukraine, which will allow the implementation of a ban on planting such species in forests.</t>
  </si>
  <si>
    <t>How many UN ECE environmental indicators values are accessible on-line at the Ministry of Environment and/ or State Statistics Agency resources (implementing SEIS)? Source: https://www.unece.org/env/indicators.html 
Please specify the number.</t>
  </si>
  <si>
    <t xml:space="preserve"> A. Air pollution and ozone depletion. A1. Emissions of pollutants into the atmospheric air (http://armmonitoring.am/page/5, http://mnp.am/en/environment/ozone-depleting-subtances-ods.  A2. Ambient air quality in urban areas (http://meteomonitoring.am/posts/33,  http://meteomonitoring.am/posts/48). 
2. B. Climate change B1. Air temperature (http://armmonitoring.am/page/76 B2).  Atmospheric precipitation (http://armmonitoring.am/page/76). 
B3. Greenhouse gas emissions (http://mnp.am/en/environment/greenhouse-gas). 
3. C. Water C1. Renewable freshwater resources (http://armmonitoring.am/page/17). 
C2. Freshwater abstraction (https://armstat.am/file/article/eco_book_2021_9.pdf C4).  Household water use per capita (https://www.scws.am/). 
C5.Water supply industry and population connected to water supply industry (https://armstat.am/file/article/eco_book_2021_9.pdf). 
C6. Connection of Population to public water supply "Veolia jur", (https://www.scws.am/). 
C7. Water losses (https://armstat.am/file/article/eco_book_2021_9.pdf C8). 
Reuse and recycling of freshwater (https://armstat.am/file/article/eco_book_2021_9.pdf).  C9. Drinking water quality HEALTH AND LABOR INSPECTION BODY OF THE REPUBLIC OF ARMENIA 
C10. BOD and concentration of ammonium in rivers (http://armmonitoring.am/page/17).  C11. Nutrients in freshwater (http://armmonitoring.am/page/17). 
C13. Concentrations of pollutants in coastal seawater and sediments, except nutrients  (http://armmonitoring.am/page/17). 
C14. Population connected to wastewater treatment (https://armstat.am/file/article/eco_book_2021_9.pdf). 
C15. Wastewater treatment facilities - Veolia Jur 
16. Polluted (non-treated) wastewater (https://armstat.am/file/article/eco_book_2021_9.pdf). 
D. Biodiversity D1. Protected areas (http://mnp.am/en/environment/general-information).  D2. Biosphere reserves and wetlands of international importance 
D3. Forests and other wooded land (http://forestcommittee.am/en/home/). 
D4. Threatened and protected species 
D5. Trends in the number and distribution of selected species 
D6. Invasive alien species - see Biodiversity D1. 
E. Land and soil 
E1. Land uptake 
E2. The area affected by soil erosion 
F. Agriculture 
F1. Irrigation 
F2. Fertilizer consumption 
F3. Gross nitrogen balance 
</t>
  </si>
  <si>
    <t>Azerbaijan has been making significant progress in making UNECE environmental indicators publicly
available and accessible
• 42 out of 49 (including 7 placeholders) UNECE environmental indicators are available in 2018
• Lack of reference to methodological standards used for producing the data sets for the indicators
• Azerbaijan submitted a voluntary national review on the state of implementation of the SDGs in
2017 
Azerbaijan has been making significant progress
in enhancing the accessibility of UNECE
environmental indicators. These are increasingly
being published on the websites of national
environmental authorities, statistical agencies
and open data portals in compliance with the
UNECE requirements.  
Azerbaijan ranked its performances as 90.48% - a good performance. Azerbaijan has potential to achieve 2021 target
on UNECE indicators’ availability, considering the progress made over the reviewed period. 
The potential use of UNECE indicators for SDGs monitoring in Azerbaijan
 Water: C2*, C3, C10, C16 (fully); C7, C11 (partially); C4, C5, C9 (limited)
 Air: A1 (partially)
 Energy: G2, G3, G4 (fully)
 Air: A1, A2 (partially); Land: E1 (partially); E2 (limited); Waste: I3, I4 (limited)
 Air: A3 (limited); Water: C2, C3 (fully); Biodiversity: D3 (fully);
 Agriculture: F2 (fully), F4 (limited); Waste: I1 (fully); I2 (partially); I3, I4 (limited)
 Climate change: B1, B2, B3 (fully)
 Water: C16 (fully); C12, C13 (partially)
 Biodiversity: D1, D3 (fully); D4, D5 (partially); Land: E2 (partially)
source: https://unece.org/DAM/env/EMA/SEIS_country_profiles/2018/Azerbaijan_uploaded_ENG.pdf</t>
  </si>
  <si>
    <t>37
Source:
https://minpriroda.gov.by/printv/ru/news-ru/view/v-belarusi-budet-provoditsja-rejting-ekologicheskogo-razvitija-regionov-3848/</t>
  </si>
  <si>
    <t>12, namely C4. Household water use per capita -.
C5. Water supply industry and population connected to water supply industry -, G-1 Final energy consumption, G-2 Total primary energy supply, G-3 Energy intensity, G-4 Renewable energy supply, 
C7. Water losses - 
C14. Population connected to wastewater treatment - 
H-1 Passenger transport demand 
H-2 Freight transport demand
H-3 Composition of the road motor vehicle fleet by fuel type–  
H-4 Age of the road motor vehicle fleet
Since 2018 ,various information systems and online platforms have been created  and running  for information on topics such as air quality (air.gov.ge), land use, land cover, biodiversity,
Vulnerability levels, protected areas (atlas.mepa.gov.ge), water management. Resource legislation and river basin management plans
(wis.mepa.gov.ge).</t>
  </si>
  <si>
    <t xml:space="preserve">Within the ENI SEIS II East, Moldova has reported on 40 indicators out of 42. Source: https://eni-seis.eionet.europa.eu/east/countries </t>
  </si>
  <si>
    <t>Has your country adopted any legislation to control the legality of trade in forestry?</t>
  </si>
  <si>
    <t xml:space="preserve">The RA Forest Code was adopted in 2005. The law regulates the management and use of forest resources, including the harvesting and trade of timber. 
The methodology for calculating the quantities of rootstock sales in state forests is defined by the authorized body of state administration.
https://www.arlis.am/documentview.aspx?docID=21354
Forest monitoring is carried out by "Hydrometeorology and Monitoring Center".  http://www.armmonitoring.am/page/260?fbclid=IwAR2MLKd-IJdELYbGeknfmupNd8VnhQbua0QGvQQt6nnwcGOpxuCT0HYDHjo. 
The Environmental Protection and Mining Inspection Body realizes the supervisor function.  
https://www.ecoinspect.am/en/activity. 
</t>
  </si>
  <si>
    <t xml:space="preserve">In 1997 the Forestry Code was adopted, creating the basis for the use, protection and restoration of forests. This Code determines the legal basis of regulation of the forest relations, uses of the woods, their protection, protection, reproduction, increase in ecological and resource potential of the woods in the territory of the Azerbaijan Republic.
Regulation of the forest relations is performed taking into account concept of the wood representing unity of forest vegetation, the soil, fauna and other components of the environment having important ecological, economic and social value. Source: https://cis-legislation.com/document.fwx?rgn=2598
In addition, Azerbaijan is strengthening its forest sector with a new ten-year national forestry programme, developed with UNECE support. Strong emphasis is put on increasing forest cover while conserving and improving the country’s forest resources.
The sustainable development of forests is among the main priorities of the government of Azerbaijan. In May 2019, Azerbaijan joined the international Bonn Challenge on forest landscape restoration and committed to restore 170,000 ha of forests by 2030 and an additional 100,000 ha if further funding can be mobilized. This commitment increases the visibility for the country’s efforts to improve and sustainably manage their forests, which is also a main target in the country’s new forestry programme.
The new National Forestry Programme and its Action Plan for the period 2020 to 2030 were finalized and presented at a meeting on 14 June 2019, in Baku, Azerbaijan. It was organized by the Ministry of Ecology and Natural Resources of Azerbaijan together with the joint UNECE/FAO Forestry and Timber Section and the FAO Partnership and Liaison Office in Azerbaijan.
The National Forestry Programme was drafted within the framework of a project on the revision of the national forestry programme and the modernization of the forest management system which was supported by UNECE and jointly implemented by the Food and Agriculture Organization of United Nations (FAO) and the Ministry of Ecology and Natural Resources of Azerbaijan. The National Forestry Programme provides a sound legal basis for forest management and ensures the development of institutional capacities. It will now be put forward through the national process for official adoption.
The presentation of the newly developed forestry programme was attended by the Minister of Ecology and Natural Resources, the Chairman of the Azerbaijan Food Safety Agency, the Head of the FAO Partnership and Liaison Office in Azerbaijan, the Deputy Chief of the UNECE/FAO Forestry and Timber Section and the international forestry specialist from the FAO sub-regional office in Turkey.
Another outcome of the meeting was a Memorandum of Understanding between the State Agrarian University and the Ministry of Ecology and Natural Resources to improve the education and ensure technical training for young forestry personnel in Azerbaijan.
60 participants from the Ministry of Ecology and Natural Resources, the Ministry of Agriculture, the Ministry of Economy, the Ministry of Education, the Ministry of Health, the State Committee on Property Issues, the State Statistics Committee, the Azerbaijan Amelioration and Water Farm OJS, the Food Safety Agency, IDEA, institutions and international organizations attended the meeting. </t>
  </si>
  <si>
    <t>President's decrees (equal to laws) on adapting control measures:
https://www.miogiskzr.by/upload/ykaz_510.pdf</t>
  </si>
  <si>
    <t>Forest Code (2020)has some provisions how to stop illegal forest cuts, as well as supports voluntary and independents certification programs. According to the Policy concept paper (2019) Promotion of voluntary and independent certification of forests should complement government
regulation and inspection of forest management and use, including:
c.a) Completing the process of developing a national forest certification standard and
getting international organisations like the Forest Stewardship Council and Programme for
the Endorsement of Forest Certification Schemes to recognise the standard;
c.b) Making independent certification an objective of state entities that carry out forest
management;
c.c) Taking steps to get private companies involved in forest management interested
in the introduction of voluntary certification.</t>
  </si>
  <si>
    <t>No special legislation for the trade in the forestry sector. Trade in forestry sector fall under the Regulations for carrying out trade activity and Forestry Code</t>
  </si>
  <si>
    <t>In November 2021, Ukraine adopted the draft law "On the Wood Market" in the first reading. It should introduce mandatory sales of all harvested wood through transparent auctions. Currently, a significant portion of wood is sold under direct contracts, which is associated with corruption schemes and losses to the state budget. Also, some of the wood exported from Ukraine to the EU is of illegal origin. 
Unfortunately, the adoption of the draft law as a whole is still being blocked, and it is therefore unknown when the proposed changes to the timber market will come into force.
In addition, given the adoption of the EU Deforestation Regulation (EUDR) by the European Parliament, imports of a significant share of Ukrainian wood to EU markets may be blocked in a few years. The reason for this is the prevalence of practices in Ukraine that lead to the degradation of forest ecosystems.</t>
  </si>
  <si>
    <t>Do state policies on the environment, agriculture, and energy have a gender component?</t>
  </si>
  <si>
    <t xml:space="preserve">The government of Armenia December 2 2010 established a national platform for disaster risk reduction that includes gender considerations in its policies and programs. The platform is mandated to promote gender-sensitive disaster risk reduction strategies and enhance women's participation in the planning and implementation of disaster risk reduction activities. https://www.arlis.am/documentview.aspx?docID=154815
https://www.arnap.am/?p=11065
</t>
  </si>
  <si>
    <t>according to the State Statistics Committee of Azerbaijan, 77 percent of women reside in rural areas, and the percentage of female entrepreneurs engaged in agriculture, forestry, and fishing,  is higher than of men (32 percent and 24 percent subsequently). However, women face a number of challenges such as the gender pay gap, the informality of jobs, triple work burden (housework, working on household production, and wage work), and poor access to social services, hindering them from leveraging their full potential. In total, women do an average of six hours of unpaid work, while men spend two hours on the same. Since 2020, FAO, in cooperation with the Government of Azerbaijan, is focusing on providing support to rural women for improving their knowledge and farming practices through innovative technologies in cultivating fruit trees, vegetables, cattle breeding, poultry raising and other areas.</t>
  </si>
  <si>
    <t>Neither adopted state energy policy, or draft energy policy and NECP prepared in 2022, does not contain even words, gender or woman. Agricultural Development Strategy 2021-2027, and action plan 2021-2023,  has some gender component. Strategic framework Environmental-Protection-and-Rural-Development-2030 presented  in July 2021 by Georgia’s Prime Minister Irakli Garibashvili, contains the targets for the Ministry of Environmental Protection and Agriculture (MEPA) under the government’s 10-year-strategic framework. The gender is also not part of targets</t>
  </si>
  <si>
    <t>Is gender equality in food security, water, and other resource scarcity, sanitation, and health at the centre of public policies in these sectors?</t>
  </si>
  <si>
    <t>Armenia has signed and ratified several international and regional agreements that prioritize gender equality and women's participation in disaster risk reduction and climate change adaptation. For instance, Armenia has ratified the Sendai Framework for Disaster Risk Reduction 2015-2030, which recognizes the important role of women in disaster risk reduction and calls for their increased participation in decision-making processes. http://www.mes.am/files/docs/2201.pdf</t>
  </si>
  <si>
    <t>Gender equality is not part of the public policies but they are working on it together with International Organizations such  as the EU projects, EU4Climate and EU4Environment, UNEP, UNDP and World Bank</t>
  </si>
  <si>
    <t>It is not even considered an issue</t>
  </si>
  <si>
    <t>In  2020, the Environmental Protection and Natural Resources Committee, with the support of the National Democratic Institute (NDI) and the Standing Parliamentary Council for Gender Equality, prepared the Law of Georgia on Water Resources Management
Gender impact assessment of the project. However, assessment never been published, all we know from Parliament committee report the assessment reveals lots of the problem with that regards. How it was addressed in law proposed to Parliament in 2022 not clear.</t>
  </si>
  <si>
    <t>Is women's access to and control over land, water, energy, and other natural resources increasing?</t>
  </si>
  <si>
    <t xml:space="preserve">The RA Government Armenia on 11 February 2010 approved Appendix N5 to the protocol decision on the gender component in all forms of ownership health of persons working in organizations. and working conditions on health assessment. https://www.gov.am/u_files/file/kananc-xorh/Gender-hayecakarg.pdf. </t>
  </si>
  <si>
    <t>There is limited information available regarding women's access to and control over natural resources in Azerbaijan. However, based on the available data and reports, it appears that women in Azerbaijan face significant challenges in accessing and controlling natural resources.
Azerbaijan has a
well-developed legal base supportive of gender
equality, but gender mainstreaming across state policy,
especially in the agriculture sector, is incomplete. A
long-term national strategic plan on the promotion of
gender equality was in development at the time this
CGA was conducted, but the absence of an official
road map for more than a decade is reflected in the
lack of a comprehensive approach. Broad national
socioeconomic strategies reiterate priorities for
women’s access to economic opportunities, including
in the context of agriculture and rural development,
but tend to treat gender considerations as a separate
and narrow topic. A gender perspective is missing from
sector-specific agriculture policy, and there is limited
attention to enhancing opportunities for women’s
empowerment in agriculture. 
In Azerbaijan, the traditional cultural norms and patriarchal attitudes still prevail in many parts of the country, which limit women's access to and control over natural resources. Women are often excluded from decision-making processes related to the use and management of natural resources, and their contributions and needs are often ignored.
According to a report by the United Nations Development Programme (UNDP) in Azerbaijan, women in rural areas face significant challenges in accessing and using land for agricultural purposes. Women often lack information about land rights and the procedures for registering land ownership, which makes it difficult for them to secure access to land. Additionally, the inheritance laws in Azerbaijan often favor male heirs, which makes it more difficult for women to inherit and control land.
Similarly, women in Azerbaijan also face challenges in accessing and controlling water resources. Women are often responsible for collecting and managing water for household use, but they have limited control over water management decisions at the community level. Moreover, women's access to modern energy sources is also limited, which has a negative impact on their economic and social well-being.
In conclusion, while there have been some efforts to address gender inequalities in Azerbaijan, women's access to and control over natural resources remains limited. More needs to be done to promote gender-sensitive policies and practices that ensure women's equal participation and representation in decision-making processes related to natural resource management</t>
  </si>
  <si>
    <t>Officially, women are not prohibited from gaining control over land, water, etc. However, it is hard to evaluate if their access to these resources is increasing (or decreasing). There is no statistics on that.</t>
  </si>
  <si>
    <t>It increased from 34% (2016) to 40% (2022). however, according to studies, even when women own land, their plots are 30% smaller in average than men's land plots</t>
  </si>
  <si>
    <t>Have measures been taken to protect and preserve women’s knowledge and practices in indigenous and local communities relating to traditional medicine, biodiversity, and conservation techniques?</t>
  </si>
  <si>
    <t xml:space="preserve">The women realize their knowledge within the framework of different programs. For example, in the framework of the "EU4Dialogue" project, the second meeting of the "Energy Transition Dialogue Platform" was held on 28 November-1 December 2022, in Borjomi (Georgia). During the meeting, Kristina Ter-Matevosyan, a journalist of "EcoLur" Informational NGO, presented the situation regarding Armenia's energy and climate, existing gaps, risks, and problems.  https://www.ecolur.org/en/news/energy/14578/ </t>
  </si>
  <si>
    <t>Until recently, women in Azerbaijan were not permitted to work in as many as 674 jobs, across many sectors of the economy – from transport to energy to agriculture. For example, women could not lay asphalt, work as train engineers, or drive a city bus with more than 14 seats. Women were legally prohibited from being hired into a wide array of jobs that involved working underground, potentially hazardous work, and hard physical labor. These restrictions, inherited from the laws of the former Soviet Union, were likely intended to protect women’s health, but were not necessarily based on a risk assessment for each job. Moreover, they did not consider advancements in technology, and changes in the nature of work and occupational health conditions over the past decades. An EU-funded project – Enabling civil society to
play a greater role in advancing gender equality
and women’s rights – implemented by the UNDP
has set up women’s resource centres in the regions
of Sabirabad, Neftchala and Bilasuvar, which aim at
strengthening women’s entrepreneurial skills through
vocational education and creative self-expression. source: https://www.fao.org/3/cc2041en/cc2041en.pdf</t>
  </si>
  <si>
    <t>It has mostly been done through local enthusiasts and local women's organisations, etc.</t>
  </si>
  <si>
    <t>No, despite the fact that different mountainous communities are characterized by unique traditions, beliefs, values and even language (in the case of Svan's). They have ancestral relations with the environment, including forest management, gold mining (in rivers) and hunting, including swearing oats not to kill some species (in Tusheti ),  falconry hunting and etc. there is a lot of knowledge of traditional medical plants. There is some  reports but not on state level</t>
  </si>
  <si>
    <t>Is the impact of environmental policies and sustainable infrastructure projects on women and girls monitored and assessed?</t>
  </si>
  <si>
    <t xml:space="preserve">The impact of environmental policy and sustainable infrastructure projects on women and girls in Armenia is not monitored by the state. Although, the issue of women's participation in energy and climate projects is actively raised in the civil sector.  On March 22, 2023, within the framework of the EU4Dialogue program, the Women's Forum was held in Brussels. More than 50 women from Armenia, Georgia, Azerbaijan, and Moldova participated in the Forum. The purpose of the forum was to develop common solutions aimed at raising and regulating the problems of the region.  Members of the forum worked on issues related to climate, water, and energy sectors. The recommendations developed by the working groups were presented to the members of the European Parliament. https://www.ecolur.org/en/news/water/14788/. </t>
  </si>
  <si>
    <t xml:space="preserve">The Government of Azerbaijan actively undertakes measures to distribute opportunities equitably and to support the equal and balanced participation of women and men in public and social life. Specific budgetary allocations have been made to ensure a steady increase in the gender mainstreaming process and all State programmes and services committed to ensure gender equality at all levels and all spheres.
The country is working to ensure more girls pursue careers in science, technology, engineering and mathematics. It pledges to introduce new legislation to help working women—including flexible working and accessible childcare. However, specific information about the monitoring and assessment of the impact of environmental policies and sustainable infrastructure projects on women and girls in Azerbaijan islimited. </t>
  </si>
  <si>
    <t>Only if statistics on women and girls is needed for some specific purposes (e.g. healthcare data collection, etc.).</t>
  </si>
  <si>
    <t xml:space="preserve">The law on ESIA, in general, requires Social Impact Assessment. However, MEPA  or any other state organisation does not have a function to monitor social impacts and their mitigation. Therefore, issues like involuntary resettlement  (physical and economic) do not supervise and monitored by state institutions. The state does not ensure adequate or improved livelihood for resettled. The Gender impact assessment is not a requirement at all. However, in the case of large infrastructural projects funded by IFIs, as a rule,  gender and social impact assessments are carried out and implementation monitored. Regarding the legislation, since 2022 November, there have been changes in legislation that requires that gender impacts be assessed. The explanatory report to law has the following information "a) gender segregated data regarding state, needs and opportunities in the sector; b) law impact on gender equality c) about impacts of law that directly or indirectly restricts or prevents women and men equal participation in social, economic and political processes.   </t>
  </si>
  <si>
    <t>Has your country signed and ratified the Paris Agreement? (Source: https://treaties.un.org/Pages/ViewDetails.aspx?src=TREATY&amp;mtdsg_no=XXVII-7-d&amp;chapter=27&amp;clang=_en)</t>
  </si>
  <si>
    <t xml:space="preserve">The Paris Agreement on Climate Change (PA) was adopted in Paris in December 2015,
ratified by Armenia’s National Assembly on February 8, 2017, and as a developing country,
undertook quantitative commitments to limit greenhouse gas emissions. https://www.e-gov.am/protocols/item/544/ 
</t>
  </si>
  <si>
    <t>Type of Party
Non-Annex I
Ratification status
Party to
Paris Agreement
Date of signature 22 April 2016
Date of ratification 09 January 2017
Source: https://unfccc.int/node/61012</t>
  </si>
  <si>
    <t>Belarus signed the Paris Agreement and ratified it in 2016.</t>
  </si>
  <si>
    <t xml:space="preserve">Georgia ratified Paris agreement in 8 May 2017 </t>
  </si>
  <si>
    <t>Signed on 21 Sep 2016 and ratified on 20 Jun 2017</t>
  </si>
  <si>
    <t>Ukraine signed Paris Agreement on 22 Apr 2016, and ratified on 19 Sep 2016</t>
  </si>
  <si>
    <t>Has your country adopted the Nationally Determined Contribution (NDC) and Climate Action Plan?</t>
  </si>
  <si>
    <t>On April 22, 2021, RA Government approved its resolution 610-L7 “On Approving Nationally Determined Contribution (NDC) of the Republic of Armenia under the Paris Agreement on the UN Framework Convention on Climate Change for 2021-2030”. https://www.e-gov.am/gov-decrees/item/36064/ On 30 April, RA Environment Ministry presented its updated national climate pledge to the United Nations Framework Convention on Climate Change (UNFCCC), marking its renewed commitment for the period of 2021-2030 to the landmark Paris Agreement, by which world leaders universally agreed to advance climate actions to limit temperature rise to well below 2 degrees Celsius while pursuing efforts to limit to a safer 1.5 degrees. http://nature-ic.am/en/news/The-Republic-of-Armenia-releases-updated-national-climate-pledge-under-Paris-Agreement/12737 The key considerations taken into account by the RA Government during the review of the NDC are the maintenance of national economic growth, poverty reduction, environmental protection, and the achievement of sustainable development goals, while increasing national energy security, as well as providing clean energy supply. Important components of Armenia's new pledge are as follows: • Under the reviewed NDC, the Republic of Armenia adopts a ten-year period of implementation of the NDC: January 1, 2021 - December 31, 2030; • Reflect its mitigation goal, achieving per capita net emissions of 2.07 t CO2 eq in 2050, in long-term low greenhouse gas emissions development strategies (LTS-LEDS). The new mitigation plan to be implemented is equal to a 40 percent reduction from 1990 emission levels by 2030. Total GHG emissions 1990: 25,855, Gg CO2 eq, net GHG emissions 1990: 25,118, Gg CO2 eq, (NIR 1990- 2017); • By 2030, Armenia is going to double its share of renewable energy in energy production; • With the adoption of the new National Forestry Programme, it is projected to increase forest cover to 12.9 percent of the territory of Armenia by 2030; • Define the progress of the implementation of the country's commitments under the Paris Agreement to monitor the improved transparency and accountability framework. • Climate adaptation policy and measures have been valued. In terms of the priority areas for adaptation in the mitigation actions of the revised NDC-2020 for Armenia, the main priority areas have remained as it was for NDC 2015. Sectors included in the mitigation contribution are as follows: a. Energy (Energy Production and Use) b. Industrial Processes and Product Use (Mineral Industry and F-gases) c. Agriculture (Enteric Fermentation, Direct and Indirect N2O Emissions from managed soils) d. Waste (Solid Waste Management, Wastewater) e. Forestry (afforestation, forest protection) and Other Land Use.</t>
  </si>
  <si>
    <t>The first NDC of Azerbaijan includes a target of reducing greenhouse gas emissions by 35% below 1990 levels by 2030. &amp; nbsp; The NDC of Azerbaijan covers the following greenhouse gases (GHG): CO2, CH4, N2O, HFCs and CF4. The sectors covered by the NDC are: Energy, Oil and Gas, Transport, Industry, Agriculture, LULUCF (Land Use, Land-Use Change and Forestry) and Waste.
https://www.iea.org/policies/11788-nationally-determined-contribution-ndc-to-the-paris-agreement-azerbaijan</t>
  </si>
  <si>
    <t xml:space="preserve">Yes, both.
Sources:
https://www.undp.org/belarus/press-releases/more-ambitious-target-belarus-reduce-greenhouse-gas-emissions-under-paris-agreement-has-been-discussed-minsk
https://faolex.fao.org/docs/pdf/blr208598.pdf
</t>
  </si>
  <si>
    <t>NDCs, Climate  Strategy 2030, and Climate action plan 2021-2023 was adopted by the government of Georgia at 8 April, 2021</t>
  </si>
  <si>
    <t>Moldova has updated its NDC in 2020.  The updated NDCs have been submitted to the Secretariat of the UNFCCC, in March 2020. Moldova increased its climate mitigation ambition by indicating NDC2 with unconditional GHG reduction target by 70% below 1990 level in 2030, instead of 64-67% as committed to in 2015. As to the new economy-wide conditional target, instead of 78%, the reduction commitment is up to 88% below 1990 level</t>
  </si>
  <si>
    <t>On 30 September, 2015, Ukraine submitted its Intended Nationally Determined Contribution (INDC), including the target to reduce GHG emissions including land use, land use change and forestry (LULUCF) by at least 40% below 1990 levels by 2030 (equivalent to -41% below 1990 levels excl. LULUCF).
Since the NDC was unambitious and did not lead to real reductions in greenhouse gas emissions, Ukraine started revising the NDC in 2019. In September 2021, an updated NDC was adopted. 65% reduction from 1990 level was approved, which means a real 7% reduction in emissions from 2019 levels. 
Work on the Climate action plan is still ongoing and has not been adopted.</t>
  </si>
  <si>
    <t>Has your country adopted the National Strategy or National Adaptation Plan of Actions (NAPA) ?</t>
  </si>
  <si>
    <t>On May 13, 2021, RA Government adopted Resolution 749-L "On Approving National Climate Change Adaptation Action Plan (NAP) and List of Measures for 2021-2025" https://www.e-gov.am/gov-decrees/item/36164/ The following measures are planned for the implementation of the adaptation program for 2021-2025: 1. Development of RA draft governmental resolution "On Approving Climate Change Adaptation Program in Sector of Water Resources" 2. Development of RA draft governmental resolution "On Approving Concept Paper and Action Plan on Climate Change Adaptation in Sector of Agriculture" 3. Development of RA draft governmental resolution "On Approving Climate Change Adaptation Program in Sector of Energy” 4. Development of RA draft governmental resolution "On Approving Climate Change Adaptation Program in Sector of Healthcare" 5. Development of RA draft governmental resolution "On Approving Climate Change Adaptation Program in Sector of Tourism" 6. Development of RA draft governmental resolution "On Approving Climate Risk Management in Forest Management and Climate Change Adaptation Program" 7. Integration of Climate Change Factors into “Sevan” National Park Management Plan and Introduction of Adaptation Measures 8. Development of RA draft governmental resolution "On Approving Climate Risk Management in Sector of Transport Infrastructures and Climate Change Adaptation Program” 9. Development of Climate Change Adaptation Program for Shirak and Tavush Regions 10. Development of Climate Change Adaptation Programs for Eight Regions 11. Development and Implementation of National Strategic Approaches to Communication and Raising Awareness on the NAP Process and Climate Change Adaptation 12. Development of Resource Mobilization Approaches and Implementation Plan for the NAP Process 13. Development of NAP Process Monitoring and Evaluation Guide 14. Development of RA draft governmental resolution "On Approving Strategy for Introduction of Technologies Aimed at Climate Change Adaptation" 15. Analysis of Implementation of National Climate Change Adaptation Action Plan and List of Measures for 2021-2025 16. Development of RA draft governmental resolution "On Approving National Climate Change Adaptation Action Plan and List of Measures for 2026-2030”</t>
  </si>
  <si>
    <t>Since Azerbaijan presented its National Determined Contribution (NDC) to the UNFCCC in 2017, the Government of Azerbaijan has embarked on the preparation and implementation of a National Adaptation Plan (NAP). A stocktaking exercise was undertaken in 2017, where key barriers were identified. Some of Azerbaijan’s barriers include, limited data access, insufficient institutional and technical capacity on climate change adaptation at managerial, expert/practitioners and community levels and limited mainstreaming of climate change adaptation considerations into national, regional, local and sectoral planning, budgeting and regulatory frameworks. In December 2017, Azerbaijan’s first Green Climate Funding readiness adaptation planning project “National Adaptation Plan (NAP) Support Project for adaptation planning and implementation in Azerbaijan” was approved, with UNDP as Delivery Partner. Source: https://www.adaptation-undp.org/projects/supporting-azerbaijan-advance-their-nap-process</t>
  </si>
  <si>
    <t>National Action Plan (on the development of 'green' economy):
https://faolex.fao.org/docs/pdf/blr208598.pdf</t>
  </si>
  <si>
    <t>Country yet plans to develop the climate change adaptation national action plan</t>
  </si>
  <si>
    <t>The draft plan has been developed and has been published for public consultation in January 2023</t>
  </si>
  <si>
    <t>The Strategy for Environmental Security and Climate Change Adaptation until 2030 was adopted on October 20, 2021.</t>
  </si>
  <si>
    <t>Has your country adopted any sectoral Strategies on climate change adaptation?</t>
  </si>
  <si>
    <t xml:space="preserve">According to the schedule, the "Climate Change Adaptation Program for Water Resources in 2022-2026 and Approval of the List of Measures" has already been approved by Government Decision No. 1692-L dated November 3, 2022. https://www.e-gov.am/u_files/file/decrees/kar/GV1E-287B-6173-DAB9/1692.1.pdf. The plan also identifies risks, including limited financial resources, inefficient institutional structures, and difficulties associated with access to advanced technologies.
Other sectoral projects under consideration include: "Approval of the Climate Change Adaptation Program and List of Measures for Healthcare for 2022-2026," "Approval of the Concept of Climate Change Adaptation in Agriculture and List of Measures," "Climate Change Adaptation Program for Tourism and List of Measures for 2022-2026," "Approval of the Climate Change Adaptation Program and List of Measures for Energy for 2023-2027," and "Approval of the 
Climate Risk Management and Adaptation Program in Forestry,"
 which are currently in the process of being revised.  
</t>
  </si>
  <si>
    <t>The Ministry of Ecology and Natural Resources (MENR) of the Republic of Azerbaijan through stakeholder consultations: water, agriculture and coastal areas. 
Source: https://www.adaptation-undp.org/projects/supporting-azerbaijan-advance-their-nap-process</t>
  </si>
  <si>
    <t>Yes, e.g., the Strategy of the Adaptation of the Agriculture to Climate Change developed by the Ministry of Agriculture in 2019:
https://minpriroda.gov.by/uploads/files/4-Minselxozprod-Strategija-adaptatsii-s-x.pdf</t>
  </si>
  <si>
    <t>The Agriculture Sector Climate Change Adaptation Strategy was prepared by MEPA in 2017, but not adopted, The Government of Georgia has adopted “National Disaster Risk Reduction Strategy of Georgia 2017-2020” and its Action Plan</t>
  </si>
  <si>
    <t xml:space="preserve">Adaptation and mitigation aspects of climate change are addressed in two policy documents: the Low Emissions Development Strategy (herein after - LEDS) to 2030 and the National Adaptation Strategy. Currently documents are under review, National Program for Low Emissions Development (hereinafter - NPLED) and the National Adaptation Planning Programme. They will cover the period till 2030 (NAP-2) and incorporate country’s commitments assumed under the Paris Agreement, formulated in the updated National Determined Contributions (hereinafter - NDC2). </t>
  </si>
  <si>
    <t>Sectoral strategies were to be developed in 2022, after the Strategy was approved. But because of the war, the work was not carried out. In 2021, the Ministry of Health made attempts to develop an Adaptation and Healthcare Strategy, but the document was not finished.</t>
  </si>
  <si>
    <t>Was the procedure of stakeholder involvement for the NDC and CAP in line with the Aarhus Convention principles?</t>
  </si>
  <si>
    <t xml:space="preserve">Draft of RA Government resolution “On Approving Nationally Determined Contribution (NDC) of the Republic of Armenia under the Paris Agreement on the UN Framework Convention on Climate Change for 2021-2030” was published on the Unified website for publication of legal acts’ drafts, where stakeholders had the opportunity to comment or write recommendations concerning the draft document. https://www.e-draft.am/en/projects/2994 
The public discussions on the draft governmental resolution “On Approval of Intended Nationally Determined Contributions (INDC) of the Republic of Armenia for 2021-2030 developed under the Paris Agreement” was held on 10 February 2021. https://www.ecolur.org/en/news/climate-change/12996/ , https://www.ecolur.org/files/uploads/ecolursummeryreportfinal18062021.pdf
The draft of the RA Government resolution "On Approving National Climate Change Adaptation Action Plan (NAP) and List of Measures for 2021-2025" was published on the Unified website for publication of legal acts’ drafts, where stakeholders had the opportunity to comment or write recommendations concerning the draft document. https://www.e-draft.am/en/projects/2921 , https://nature-ic.am/en/news/NAP-Project-Inception-Seminar/10587 , https://nature-ic.am/en/news/National-Adaptation-Plan-development-process-continues-in-Armenia/10625 . 
The necessary information concerning public hearings on National Climate Change Adaptation Action Plan is published at https://nature-ic.am/en/news/0 website.
</t>
  </si>
  <si>
    <t xml:space="preserve">EU4Climate and UNEP have helped Azerbaijan, therefore I assume they are inline with the Aaarhus Convention principles. </t>
  </si>
  <si>
    <t xml:space="preserve">there was working group and public hearings organized </t>
  </si>
  <si>
    <t xml:space="preserve">The development of the NDC was the transparent, with discussions taking place over 2 years and extensive sectoral discussions. The public had the opportunity to attend working groups, comment and provide recommendations. Some of the recommendations were accepted, but there was not a wide range of stakeholders involved. СAP has not yet been adopted, and there was an opportunity to comment, but no discussions. </t>
  </si>
  <si>
    <t>Was the procedure of stakeholder involvement for the National Strategy/ NAPA in line with Aarhus Convention principles?</t>
  </si>
  <si>
    <t xml:space="preserve">The draft of the RA Government resolution "On Approving National Climate Change Adaptation Action Plan (NAP) and List of Measures for 2021-2025" was published on the Unified website for publication of legal acts’ drafts, where stakeholders had the opportunity to comment or write recommendations concerning the draft document. https://www.e-draft.am/en/projects/2921 , https://nature-ic.am/en/news/NAP-Project-Inception-Seminar/10587 , https://nature-ic.am/en/news/National-Adaptation-Plan-development-process-continues-in-Armenia/10625 . </t>
  </si>
  <si>
    <t xml:space="preserve">It does not say in the document </t>
  </si>
  <si>
    <t>Officially, the NAPA was put up for public discussion, and each organisation could comment final document. Unfortunately, there was no public involvement for a broader discussion at the stage of preparation, and no attempt to raise public awareness beforehand. Therefore, the NAPA itself turned out to be very framework and does not reflect all aspects. However, it was the first document to approve climate change adaptation at the national level, which had not happened before.</t>
  </si>
  <si>
    <t>Was the procedure of stakeholder involvement for the sectoral Strategies on climate change adaptation in line with the Aarhus Convention principles?</t>
  </si>
  <si>
    <t>The necessary information concerning public hearings on National Climate Change Adaptation Action Plan is published at https://nature-ic.am/en/news/0 website.</t>
  </si>
  <si>
    <t xml:space="preserve">It does not say it on the documents. </t>
  </si>
  <si>
    <t>As part of the development of the Environmental Security and Climate Change Adaptation Strategy, the strategy was published for comment by stakeholders prior to its adoption. At the same time, only stakeholders who are involved and familiar with the topic are currently involved in commenting, but there is no broad discussion and explanation of the topic. The local level is not involved in the discussions.</t>
  </si>
  <si>
    <t>Is there a special department within the Ministry of Environment or a separate agency established dealing with climate change?</t>
  </si>
  <si>
    <t xml:space="preserve">The ministry of Environment of RA has “Climate Policy Department” in its structure http://mnp.am/en/ministry/nona-budoyan  </t>
  </si>
  <si>
    <t xml:space="preserve">Ministry of Ecology and Natural Resources Azerbaijan with the support of EU4climate, UNDP, UNEP and World Bank </t>
  </si>
  <si>
    <t xml:space="preserve">Yes, the Department of the Regulation of the Impact on the Atmospheric Air, Climate Change and Expertise (УПРАВЛЕНИЕ РЕГУЛИРОВАНИЯ ВОЗДЕЙСТВИЙ НА АТМОСФЕРНЫЙ ВОЗДУХ, ИЗМЕНЕНИЕ КЛИМАТА И ЭКСПЕРТИЗЫ)
:
https://minpriroda.gov.by/ru/strukturn-ru/
</t>
  </si>
  <si>
    <t>The Climate Change Service is part of the Ministry of Environmental Protection and Agriculture</t>
  </si>
  <si>
    <t>Air and Climate Change Policy Department</t>
  </si>
  <si>
    <t>The Ministry of the Environment used to have a separate department that dealt with climate change, but starting in 2023, it was merged with the department of industrial pollution. Currently, the capacity of experts in the Ministry is minimal and cannot cover all areas of climate work. This reduction in the department poses significant risks to the development of climate policy in Ukraine. No separate agency has been established. Ministry of Environment has been dealing with the climate issue for all these years.</t>
  </si>
  <si>
    <t>Is there a cross-sectoral coordination body established dealing with climate change?</t>
  </si>
  <si>
    <t xml:space="preserve">By the decision of the Deputy Prime Minister of November 4, 2021, No. 894-A "On the establishment of permanent interdepartmental working groups under the interdepartmental coordinating council of the United Nations on the implementation of the requirements and provisions of the united nations framework convention on climate change and the Paris agreement and approval of their composition and working procedure", a permanent interdepartmental working group has been established under the interdepartmental Council to coordinate the implementation of the requirements and provisions of the UN Framework Convention on Climate Change and the Paris Agreement on the country's reporting under the Convention. The forming of an interdepartmental working group on mitigation and adaptation to climate change, and an interdepartmental working group on financing is in the process. This decision takes into account the gender component. Paragraph 3 states that the forming and changing the composition of interdepartmental working groups, ensure the presence of at least 30% of women.  https://www.arlis.am/DocumentView.aspx?docid=154215 
https://www.e-gov.am/deputy-pm-decrees/item/3171/ .
</t>
  </si>
  <si>
    <t>There is no specific cross-sectoral coordination body established in Azerbaijan solely for dealing with climate change. However, Azerbaijan has taken steps towards addressing climate change by establishing a number of institutions and policies related to sustainable development and environmental protection.
For instance, the State Committee for Ecology and Environmental Protection of the Republic of Azerbaijan is responsible for the implementation of the country's environmental policies and regulations. The Ministry of Ecology and Natural Resources is also responsible for environmental management, including the mitigation of climate change impacts.
In addition, Azerbaijan has developed a number of policies and strategies related to sustainable development, such as the National Sustainable Development Strategy and the National Environmental Action Plan.
While there may not be a specific coordination body dedicated solely to climate change, these institutions and policies demonstrate Azerbaijan's commitment to addressing the issue and promoting sustainable development.</t>
  </si>
  <si>
    <t>Intersectoral group on the issues of climate change:
https://unfccc.int/sites/default/files/resource/br_2_belarus.pdf</t>
  </si>
  <si>
    <t>The Climate Change Council was created in 2020 , Chairing  by Minister of Environmental Protection and Agriculture. since 2020 there was two meetings of council, last 1.02.2023</t>
  </si>
  <si>
    <t>During the development of the IWB, the Ministry of Environment led the cross-sectoral discussions to create the document. This gave an impetus to other ministries to understand their role in the negotiations, but the war set the development of climate policy back several years. Currently, the Ministry of Environment and Natural Resources of Ukraine is the only one dealing with climate change topic. No cross-sectoral coordination or even discussion.</t>
  </si>
  <si>
    <t>Is the MRV (Measurement, Reporting and Verification) system on climate change in place at the national level?</t>
  </si>
  <si>
    <t>It is the opportunity of the interdepartmental coordinating council. https://www.arlis.am/DocumentView.aspx?docid=154215</t>
  </si>
  <si>
    <t xml:space="preserve">A robust domestic Measurement, Reporting and Verification (MRV) system will be established to inform the government and the international community of the progress of its NDC implementation. The programme will establish concrete industry-specific guidelines for the implementation of the Paris Agreement across various sectors of the economy, in particular agriculture and energy. Currently, Azerbaijan is working with EU4Climate to achieve this project. </t>
  </si>
  <si>
    <t>It should be further improved:
file:///C:/Users/Administrator/Downloads/1%20Clima%20East%20MRV%20NDC%20LULUCF%20Minsk%20Introduction%20and%20PA%20perspective%20Lengyel%202017%2004%2006.pdf</t>
  </si>
  <si>
    <t>Georgia has established a national system for Monitoring, Reporting and Verification (MRV) of greenhouse gas (GHG) emissions. And prepared two BUR reports in 2016 and 2019. However, the current MRV system is not built upon a clear structure. Currently, there is no normative framework in the country that will be the mandatory legal basis for MRV. The current national MRV is primarily funded by the Global Environment Facility (GEF) and project-based. The collection of data depends only on the partial obligation and, in the main case, on the good will of the data providers. Therefore, to meet the enhanced transparency requirements of the Paris Agreement, including the monitoring of NDC performance, a strong MRV system backed by a well-structured legal basis is essential.</t>
  </si>
  <si>
    <t xml:space="preserve">The Law on the Principles of Monitoring, Reporting and Verification of GHG Emissions was adopted in Ukraine in December 2019. The system was to be launched in 2021, so companies had to start collecting data in accordance with the new law, and 2022 was to be the first year of reporting under it. However, due to the war, some companies were destroyed or occupied. Due to the Marshall Law, companies also were not required to submit reports. Therefore, not all reports were submitted in 2022. There is a similar risk in 20023. </t>
  </si>
  <si>
    <t>Are the different gender vulnerabilities of women and men to climate change, disaster risk, emergency response and land use planning taken into account in public policy?</t>
  </si>
  <si>
    <t>Gender vulnerabilities of women and men are attracted in National Climate Change Adaptation Action Plan. https://www.e-gov.am/u_files/file/decrees/kar/2021/05/749_1.pdf The discussions and studies concerning gender issues are ongoing. Women and men bear the impact of climate change differently and have different needs, capabilities, and abilities. Women face additional barriers to adaptation related to social norms and practices that limit women with information, and resources and these issues should be addressed during adaptation planning so as not to contribute to gender inequality.</t>
  </si>
  <si>
    <t xml:space="preserve">Gender vulnerabilities of women and men to climate change, disaster risk, emergency response, and land use planning are not always taken into account in public policy in Azerbaijan. </t>
  </si>
  <si>
    <t xml:space="preserve">Georgia's revised NDC document, which is in line with the 11th article of the Georgian Constitution, addresses gender-related issues
To ensure gender equality, Law of Georgia on Gender Equality, UNFCCC
COP Decision 21/ CP.22 on gender and climate change,
Lima's enhanced work programme on Gender" and the corresponding Gender Action Plan.  NDC considers women as agent of change and seeks to empower them to participate in decision-making processes related to energy efficiency measures and efficient use of water resources in households. Also taking into account the fact that majority of primary and secondary schools teachers, 58% of university lecturers and 65% of doctors are women
She is a woman, NDC considered them as primary group to 
Involve  in decision-making for providing health care on issues caused by climate change, raising awareness on climate change, building capacity and knowledge for behavioural changes
</t>
  </si>
  <si>
    <t>Gender aspects are included in recent years when developing public policies. Even though the term „gender aspects” is used nad can be found within developed documents, it does not indicate certain vulnerabilites of women and men.</t>
  </si>
  <si>
    <t xml:space="preserve">Vulnerable groups are mentioned only once in the Strategy, as part of the increased risks of urban greening. The Strategy also envisages conducting an assessment of the risks and vulnerability of the population to climate change, together with the Ministry of Health. This was supposed to take place in 2022, but has not yet been published. The strategies also do not provide for the identification of vulnerable groups or gender, only a general concept </t>
  </si>
  <si>
    <t>Are the gender impacts of climate change, such as drought, floods, and emergencies in the sector (i.e. wilfires) that affect men and women differently, taken into account  by decision makers?</t>
  </si>
  <si>
    <t>In practice, the impacts on men and women, such as droughts, floods, and field emergencies, are not separated in the relevant decisions and are of a general nature, besides the health sector.</t>
  </si>
  <si>
    <t>No but under EU4Climate, Azerbaijan aims to integrate this project. For example On November 12, the EU4Climate Project National Coordinator Nazim Mammadov delivered a “Gender and climate change integration into the energy policy in Azerbaijan” presentation at a COP 27 side event hosted by the United Nations Development Programme (UNDP). The event gathered six Eastern Partnership countries to discuss a comparative analysis of the Long-Term Low Emissions Development Strategies in the Eastern Partnership countries (EaP).
The presentation underscored women's empowerment in sub-sectors of the economy, including the energy sector, as one of the key factors to achieving long-term low emissions development strategies in Azerbaijan.
"Gender-responsive energy policy in Azerbaijan through the usage of hydropower, solar and wind energy, and energy efficiency empowers women and leads to improved well-being, gender equality and social justice," Mr Mammadov said, addressing the COP-27 side event.
In Azerbaijan, the share of economically active women compared to men is lower by 5.8%, including urban places 6.6%, rural places 4.8% lower according to official statistics. Out of 48% employed women, 78.1% are engaged in the private sector and 21.9% in the public sector. Women make up 73% in education, 78% in healthcare and social sphere and 62% in art and recreation economic activities.
At present, women are underrepresented as entrepreneurs, business owners in Azerbaijan with only 25% of registered businesses being owned by women. Women represent only 21% of small enterprise owners. According to the statistics published on the national statistics website, female private entrepreneurs as of January 2021 make 21% compared to 79% of male entrepreneurs. Women entrepreneurs are mainly concentrated in agriculture and fishing, trade and other service activities economic areas. 
Developing and implementing climate-friendly and gender-responsive energy policy initiatives could significantly contribute to sustainable economic development. Source: https://www.undp.org/azerbaijan/press-releases/eu4climate-successfully-integrates-gender-and-climate-change-energy-policy-azerbaijan</t>
  </si>
  <si>
    <t xml:space="preserve">NDC acknowledge  that women are disproportionately affected by environmental challenges and natural disasters. The particularly vulnerable groups are in mountainous regions, near dividing lines with conflict zones and in conflict zones, as well as rural communities, including women  and men, especially singles. The studies also show that women and children are 14 times more at risk during disasters than men
Georgia's updated NDC aims to collect, manage, report, process, and archive information  on gender-disaggregated data in its national reports on greenhouse gas reduction and climate change adaptation. In addition, Georgia plans to l conduct gender-specific needs assessments, capacity building and knowledge sharing through climate-related projects. The NDC plans to support the implementation of SDGs 5.1-5.6, 5.a and 5. b at the national level in order to achieve substantial gender equality and promote the empowerment of women and girls. 
The Georgian Climate Strategy 2030 briefly addresses gender issues. The target, which is clearly aimed at women, refers to the elaboration of an appropriate forest management system that can withstand climate change. By 2030, 100 % of plans for sustainable management of protected areas and 50 % of plans for sustainable forest management should be gender-sensitive
</t>
  </si>
  <si>
    <t>Nexus gender – environment is not well developed yet.</t>
  </si>
  <si>
    <t>Have measures been taken to strengthen the vital role of women in disaster risk reduction policy, emergency response, land use planning, and climate change policy? Are women integrated into the decision-making process in those sectors?</t>
  </si>
  <si>
    <t>In general, there are no special measures to strengthen the vital role of women in disaster risk reduction policy, emergency response, land use planning, and climate change policy. Women are active in decision-making processes. Armenia has women officials and specialists who have an influence on decision-making processes.</t>
  </si>
  <si>
    <t>Still work on progress but there are several projects by the international organizations. Since 2015, the government of Azerbaijan has implemented a number of projects related to the education and training of various stakeholders as well as the general public on issues such as combating violence against women and girls, protecting women and children with disabilities, preventing human trafficking, promoting women’s reproductive health, and improving women’s economic participation.
The Joint Plan of Action on the Prevention of Domestic Violence (2016–2018) was signed by a number of national ministries aims to strengthen inter-institutional cooperation on violence prevention and response.
A number of measures have been taken for the economic empowerment of youth, particularly young women, within the framework of the State Program on the Implementation of the Employment Strategy, such as promoting their employment in the tourism sector, establishing a network of business centres, and providing financial literacy training. 
Additionally, Remote Communities in Azerbaijan
Community Approaches to a Better Environment for All and Poverty Reduction in Out of Reach Communities funded by EC 
Source: http://www.womenforclimate.org/english/about-wecf/issues-projects/projects/community-azerbaijan.php 
Azerbaijan agreed a Country Partnership Framework (CPF) with the World Bank covering the period 2016–2020.
While the CPF does not explicitly mention climate change or disaster risk, its third priority engagement area
commits to contributing to improved human development outcomes and increased prosperity through better access
to water and sanitation, improved quality of the environment, and other health infrastructure and services, that have
proven impact on health and social welfare outcomes</t>
  </si>
  <si>
    <t>Women are integrated in the decision-making process but not as separate actors and thus are not treated differently. Besides, there are no gender-related considerations integrated into the decision-making process.</t>
  </si>
  <si>
    <t>The concept of Georgia's long-term low emission development strategy until 2021 (LT
LEDS), takes into  account the importance of the gender perspective in the planning and implementation of climate change measures. According to the document, Georgia will take efforts to provide for women's equal access to the economy by 2050 and women's participation in the transformation process of low-income society in the process of planning, monitoring and updating LT-LED, supports inclusion of women in technology needs assessment; and its
 implementation processes, including the creation of a supportive environment, capacity development and services;
It plans to make appropriate use of women's knowledge and skills in advising on all economic, environmental and climate changes. It also plans to promote equal access for women to participate in climate change mitigation activities in all sectors based on their experiences and choices.</t>
  </si>
  <si>
    <t>Within the UNDP project  Integrating disaster risk management and climate change adaptation priorities into local development planning frameworks in a participatory and gender-sensitive manner,  5 gender-sensitive Climate and Disaster Risk Management Plans were developed as an integrated part of local development strategies.
The stakeholder involvement process is not well-structured yet, also some groups ( t.g. farmers, indigenous people) are themselves not very active and/or conscious on their environmental priorities and rights, while NGOs and science are actively involved; business and industry are permanent lobbyist.</t>
  </si>
  <si>
    <t xml:space="preserve">No, neither women nor individual genders are specifically mentioned in Ukrainian legislation in the context of climate change. </t>
  </si>
  <si>
    <t xml:space="preserve">Armenia has four immediate neighbours, and open borders with only two: Georgia and Iran. Until 1991 the three countries of the South Caucasus – Armenian, Azerbaijan and Georgia – were republics within the USSR, and their industries and transport networks were integrated within that larger political and economic entity. With the collapse of the USSR much of the constituent republics’ economic infrastructure became obsolete, or at least unsuitable for post-Soviet patterns of production and trade. There are three border crossing points (BCPs) by road between Armenia and Georgia, at Bavra, Gogavan and Bagratashen. All are subject to some weather-related closures and delays, and not all roads on the Georgian side of the border are built and maintained to a standard appropriate to an international trade route. But the main problems occur at the only BCP between Georgia and Russia, which is at Verkhny Lars on a road that reaches an altitude of 2,400m. Delays are frequent in winter and can be long, with little comfort for stranded drivers. An alternative route from Gori through separatist South Ossetia, at lower altitude, is closed. Although conducting a quarter of its external trade with Russia, Armenia has very diverse trading links: official statistics list almost 200 territories with which goods have been traded. On a country basis Russia is by far the largest partner; but on a regional basis Europe is larger, especially with regard to exports (41% by value in 2019). It is therefore critical for Armenia to have efficient, reliable and affordable connections to both Russia and Europe, which at present rely almost entirely on Georgian roads, railway and ports. 7.        In terms of ongoing commitments, scale of investment and strategic importance, the North-South Road Corridor (NSRC) is the most significant component of roads sector planning. </t>
  </si>
  <si>
    <t xml:space="preserve">Transport was one of the most invested areas in Azerbaijan during the reporting period. As a result, the East-West and North-South transport corridors were built and expanded as part of highways, the region's road network was restored and updated, and the Baku-Tbilisi-Kars railway line and the new Baku International Sea Trade Port were commissioned. In addition, steps have been taken to modernize the transport infrastructure in the country by adapting it to international standards. Thus, by the Decree of the President of the Republic of Azerbaijan dated November 5, 2020, "Azerbaijan Railways" Closed a Joint Stock Company, "Azerbaijan Airlines" Closed a Joint Stock Company, "Azerbaijan Caspian Sea Shipping" Closed a Joint Stock Company, "Baku Metro" Closed Joint Stock Company, "Baku International Sea Trade Port" Closed Joint Stock Company, "BakuBus" Limited Liability Company subordinated to Baku Transport Agency were transferred to the management of Azerbaijan Investment Holding. Through Azerbaijan Investment Holding, a corporate management system has been established in the organizations whose names are listed, and their supervisory boards have been formed. According to the presidential decree dated October 11, 2021, "On some measures related to the improvement of management in the field of automobile transport," the public legal entity "Azerbaijan Ground Transport Agency" was established under the Ministry of Digital Development and Transport. "Baku Transport Agency" was merged with the public legal entity "Azerbaijan Ground Transport Agency" with the decree of the President "On additional measures related to the improvement of management in the field of road transport in the administrative area of Baku city" dated April 19, 2023.
Commercialization has recently become a priority for state-owned companies operating in the transport sector. </t>
  </si>
  <si>
    <t>The country has begun to implement several state programs for 2021-2025, partially or completely related to transport activities: "Roads of Belarus"; "The transport complex"; "The Comprehensive Program for the Development of Electric Transport"; "Digital Development of Belarus". Their funding was provided by State. However, the content of the programs and their financial support in the 1st quarter of 2022 and 2023 has already been revised. Due to the political situation in the country, the war in Ukraine and the decisions made by Lukashenka, the sphere of international transportation has changed: Lithuania brokes the agreement to ensure the uninterrupted flow of transport across the border and to increase the capacity of road checkpoints. Transport links with Ukraine were stopped. Only border crossings with Poland in the Brest region remain working. 
In the field of international road freight transportation through the territory of Belarus, a ban has been introduced by Belarus goverment concerning transportation of imported goods by European transportation companies (with the exception of certain categories of goods). Now such transportations are carried out only with the use of the mechanism of re-hitching semi-trailers to trucks registered in the Union State of Belarus and Russia. Sanctions have been imposed on many private companies associated with the state.
These actions have led to a decrease in transit through the country, significant delays, changes in logistics chains in the movement of goods and passengers. Due to the decrease in the number of checkpoints on the border with the European Union, there has been a significant increase in the queues of trucks to cross the border.
Air traffic from Belarus remained only in the direction of Russia and through Russia to Georgia, Turkey, Azerbaijan and other countries that did not impose sanctions or did not join the sanctions against Belavia. Flights of European companies over Belarus are prohibited. The number and frequency of flights on air routes between Belarus and Russia are increasing.
Lessors withdrew all leased aircraft from the state air carrier Belavia. The fleet of the state carrier has significantly decreased.
Intercity road freight transportation, intercity passenger traffic within the country have practically not undergone any changes.
In the field of public transportation: regional associations of carriers in cities renovate public transport vehicles. At the same time, in Minsk, the renewal is carried out through the purchase of new buses and trolleybuses, outside Minsk - mainly through the purchase of old passenger vehicles used in Minsk that have been in use for more than 10 years.
In large cities, the route network is periodically revised insignificantly. The total number of fleet of state-owned carriers is gradually decreasing due to previous work to reduce the number of trips, cancellation of certain public transport routes, obsolescence or non-repairability of fleet, the inability to keep public transport drivers with low salaries and low working conditions at state-owned enterprises.
Regarding with the sanctions imposed on Belarusian vehicle manufacturers, manufacturers are rebuilding the supply chains of spare parts and finished products from European to Chinese or Russian manufacturers of individual components and components of passenger and cargo vehicles, in connection with which the quality of products has decreased, distruption deliveries occure.
The Belarusian Railways has lost access to spare parts and specialists for the maintenance and repair of new rolling stock (trains) previously purchased in Poland. In this regard, part of the trains purchased in recent years is idle due to the unavailability of spare parts.
It was not possible to restore international rail routes for passenger traffic in communication with Poland, Lithuania and Latvia (European countries do not coordinate such routes).</t>
  </si>
  <si>
    <t xml:space="preserve">Georgia’s transport policy is oriented toward the development of a well-functioning transport system that is safe, efficient, and reliable. 
On the hardware side, over half of the East-West Highway has been completed with the remaining sections under construction. Moreover, Baku-Tbilisi-Kars railway line construction is in process, and by 2024, 5 million tons of capacity will be achieved. Railway Modernization is also nearing completion which shall augment the annual capacity of the main railway line to 48mln tons, more than doubling the current capacity. Private investments have been made in Georgia’s port infrastructure over the past years. Namely, Batumi Carbamide Terminal was opened in 2021, and a new terminal was completed by the PACE Group at the Port of Poti in 2022. In February 2023, the Government of Georgia announced a Call for Expression of Interest for the Anaklia Deep Sea Port Development. The project will be implemented by a joint venture to be established between the state and a private partner.  As for airports, expansions of Batumi and Kutaisi International airports were completed in 2021.
Georgia is part of the extended TEN-T network which is instrumental in strengthening physical connectivity with the EU. Besides, Georgia’s transport legislation is being aligned with European and international standards to ensure a higher level of interoperability and integration with the EU.  Georgia has already fulfilled a large portion of the transport-related obligations under the AA and the implementation of the remaining EU regulations and directives is on track:  
- Under the AA, Georgia committed to implementing 22 directives/regulations in the area of maritime transport, pertaining to maritime safety and security, prevention of pollution of the marine environment, effective coordination of search and rescue operations at sea, betterment of seafarers’ training and certification system, etc. As of now, Georgia has implemented 12 directives and 6 regulations in the maritime transport sector.
-  In road transport, Georgia is obliged to approximate its national legislation with the EU’s 7 directives and 3 regulations, relating to vehicle safety, freight and passenger transport services, drivers' qualifications, and working conditions. The mentioned legal acts are already fully or partially reflected in the legislation of Georgia. A legislative package has been elaborated to implement Regulation 1071/2009, relating to all types of international transport operations and domestic intercity passenger transportation.
- In rail transport, the Association Agreement envisages the implementation of 8 EU Directives and Regulations. In February 2023, the Government of Georgia launched phase I of the Railway Policy Reform. It entails the establishment of a railway safety authority and accident and incident investigation body, and alignment of Georgian legislation with EU legislative acts concerning railway safety, train drivers, and transportation of dangerous goods.
- In civil aviation, Georgia is guided by the Common Aviation Area Agreement.  As of now, 20 EU regulations are fully and 14 - partially transposed (i.e., aviation acquis on Market Access, Air traffic Management, Aviation Safety, Security, Environment, and Consumer Rights). Cargo transit in Georgia can be divided between road and railway freight transportation. The two modes of
transportation were responsible for roughly the same amount of transit cargo in Q2 2022 (railway 54 road 46%). In 2021, the transport and logistics sectors in Georgia account for 6.2% of the GDP. Georgi adopted the National Transportation and Logistics Strategy 2023-2003 and 2023-2024 years action plan which will be approved after public consultation.  Georgia has already adopted the National Road Safety Strategy of Georgia for 2022-2025 and the Action Plan for 2022-2023. Freight activity represented over 30% of transport GHG emissions in 2015 and is expected to double by 2030, with the majority currently carried by trucks on the East-West Highway. Infrastructure and regulatory reform of inter-city railroad systems also represent a long-term investment as freight carriage is key to railway profitability. In the railroad system challenges remain with the modernization of rolling stock and intermodal container terminals for loading road-freight volume onto rail. Regulatory reforms, including separation of operations and infrastructure services, commercialization of operations, and building institutional capacity can improve the railways’ efficiency. 
</t>
  </si>
  <si>
    <t>During the design period, the field of transport in Moldova was marked by efforts focused on the objective of bringing local standards to European ones in the context of the process of harmonizing national legislation with the Community acquis.
According to the AA/DCFTA Chapter 15 and Annex IX, the main objective of the Accord Agreement is to promote transport cooperation between the EU and Moldova and so boost the development of sustainable transport systems, promote efficient, safe and secure transport operations as well as inter-modality and interoperability of transport systems.
The main objective of the policies in the field of transport is de-nationalization and increasing the capacities of relevant institutions. although more visible progress is being made in the field of land and air transport, the field of rail and sea transport still requires additional efforts for modernization.</t>
  </si>
  <si>
    <t>On February 24, 2022 Russian Federation and Belarus launched an illegal and unprovoked full-scale war against Ukraine with massive long-range missile attacks, aviation, fleet and on-land invasion. Since that day Ukraine is at war. Effects on transport systems and transport policies have been massive. Ukraine lost access to some of its sea ports, while others were impossible to use due to russia's military control of the Black Sea. The in- and outbound streams of cargo shipments have been re-oriented from the sea routes to roads and rails, and from the South (Black Sea) to the West (borders with the EU). A lot of infrastructure have been damaged or destroyed, especially bridges in the areas that were subject of land invasion -- in Kyivska, Chernigivska, Kharkivska, Khersonska, Donetska, Luganska, Zaporizka and Mykolaivska oblasts. Urban mobility has been affected as well, due to lowered level of service of public transport and the increased number of private vehicles in many cities due to the influx of internally displaced persons (IDPs)</t>
  </si>
  <si>
    <t>2.5.1.1 Legal framework for private onwership/management of transport infrastructure</t>
  </si>
  <si>
    <t>Does the legal framework allow ownership or management of infrastructure by private entities for the following infrastructures – Rail?</t>
  </si>
  <si>
    <t>Railway system is operated as a concession by South Caucasus Railway CJSC, a subsidiary of Russian Railways.</t>
  </si>
  <si>
    <t xml:space="preserve">Law on Transport of the Republic of Azerbaijan No. 683-IQ of 11 June 1999 stipulates: 
Article 3. Property relations in the field of transport
1. Transport in the Republic of Azerbaijan is based on state owned, private and municipal properties.
2. All transport owners have equal rights and are equally protected by law.
3. In-public-use and of-state-importance railways and their engineering structures and installations, main pipelines, lighthouses, facilities and navigation signs regulating and guaranteeing safe movement of ships, aeronautical means and equipment of the air traffic management and control system, facilities ensuring aircraft flight safety, engineering networks and facilities related to air transportation, as well as metropolitan are state owned property. 
Source: http://e-qanun.az/framework/4764 </t>
  </si>
  <si>
    <t>In accordance with Article 15 of the Land Code of the  Republic of Belarus, land plots belonging to lands of the following categories and types are not subject to private ownership, the property of foreign states and international organizations: 
...
1.5. Land under roads and other transport communications.
At the same time, as law enforcement practice has shown, the president, having almost unlimited power, can create any exceptions to the current legislation by his decree.</t>
  </si>
  <si>
    <t>Georgian Railway JSC is a fully integrated railway operator, the company owns and maintains railway infrastructure and provides freight and passenger transportation services.  GR is wholly owned by the state.</t>
  </si>
  <si>
    <t xml:space="preserve">Private companies can provide services but not allowed to own infrastructure. </t>
  </si>
  <si>
    <t xml:space="preserve">The Law of Ukraine on Rail Transport  Nr. 4443-VI in article 5 states that all long-distance rail tracks are state property and cannot be privatized. The parts of rail infrastructure that can be private are the tracks at factories, and access branches that connect the factories to UZ tracks. As for railway stations, the law allows for private management of the stations and the Government tried to launch the concession practices for 6 station buildings, including Kyiv, in 2020-21, but without results. References: https://zakon.rada.gov.ua/laws/show/4443-17#Text , https://www.epravda.com.ua/news/2021/01/26/670377/ </t>
  </si>
  <si>
    <t>Does the legal framework allow ownership or management of infrastructure by private entities for the following infrastructures: Road construction?</t>
  </si>
  <si>
    <t>Done</t>
  </si>
  <si>
    <t>Road construction and infrastructures belongs  State Agency of Azerbaijan Automobile Roads. State Agency of Azerbaijan Automobile Roads is a public legal entity providing services in the automobile roads of the Republic of Azerbaijan, implementing in a combined manner design, operation, repair, reconstruction and construction of the automobile roads transferred to its balance, as well as bridges, tunnels and other roads, maintenance of automobile roads and road facilities and control of their conditions, including making other efforts relating to development of the road infrastructure. 
Source: http://www.aayda.gov.az/en/information
Although the agency has a leading role, the private construction companies that won the tender for the road construction are engaged in the construction of the roads.</t>
  </si>
  <si>
    <t>There are non-state companies engaged in road repairs and development. State is an co-owners of large of such companies.</t>
  </si>
  <si>
    <t>The law of Georgia on Roads defines the types and status of roads.  Public roads (international, intrastate, and local importance roads) are owned and managed by the state. But construction works are usually implemented by private entities.</t>
  </si>
  <si>
    <t xml:space="preserve">The construction works in the road sector have for a long time been conducted by private companies according to the Law on Public Procurement No. 922 from 2016.  Reference: https://zakon.rada.gov.ua/laws/show/922-19#Text </t>
  </si>
  <si>
    <t>Does the legal framework allow ownership or management of infrastructure by private entities for the following infrastructures - Road maintenance?</t>
  </si>
  <si>
    <t xml:space="preserve">
According to  Article 4.(Bases of classification of highwaysto the Law on Highways), roads are generally classified according to their importance, position in the road network, functional purpose, accessibility, users and owners. According to its users, highways are divided into public and private roads. According to their owners, highways are classified as public, municipal and private roads. 
According to Article 44.( Financing and accounting of works connected with construction, maintenance and development of highways), financing of works related to the operation of road networks and road management bodies in the Republic of Azerbaijan is carried out by the owners on the basis of plans and investment programs developed for the relevant purpose. Construction, maintenance and development of roads in the Republic of Azerbaijan are carried out at the expense of the following financial sources:
-state budget funds; 
-funds of local budgets;
-funds of investment projects intended for relevant infrastructure expenditures;
-loans;
-funds, grants and other donations of physical and legal persons.
Construction, reconstruction and repair works carried out on all roads, regardless of the source of financing and the owner, shall be recorded on the basis of commissioning acts prepared in accordance with the established procedure.
Source: http://e-qanun.az/framework/490
Depending on the categories of automobile roads, roads are served by the state, private sector, and municipal.
</t>
  </si>
  <si>
    <t>Formally, there is no ban, but access to this type of business can be significantly limited by the actions of government bodies, if there is no presidential instruction to allow such a business.</t>
  </si>
  <si>
    <t>Public roads are managed by the state, but maintenance works are usually implemented by private entities.</t>
  </si>
  <si>
    <t xml:space="preserve">The legislation allows maintenance works in the road sector to be conducted by private companies, based on Law on Public Procurement No. 922 from 2016 and the Law on Automobile Roads No. 2862 from 2005. References: https://zakon.rada.gov.ua/laws/show/922-19#Text, https://zakon.rada.gov.ua/laws/show/2862-15#Text </t>
  </si>
  <si>
    <t>Does the legal framework allow ownership or management of infrastructure by private entities for the following infrastructures - Road transport (logistic and passenger terminals)?</t>
  </si>
  <si>
    <t xml:space="preserve">No restrictions for private entities to own or manage road transports.  All of logistic and passenger terminals belongs private sector. </t>
  </si>
  <si>
    <t>It is allowed by national legislation.</t>
  </si>
  <si>
    <t xml:space="preserve">Private companies can own passengers terminals and logigistic. </t>
  </si>
  <si>
    <t>Yes. As for 2023, nearly all logistics terminals for road transport, and most of passenger terminals (bus stations) are owned and managed my private entities.</t>
  </si>
  <si>
    <t>Does the legal framework allow ownership or management of infrastructure by private entities for the following infrastructures - Waterborne (Ports)?</t>
  </si>
  <si>
    <t xml:space="preserve">According to the Decree of President of the Republic of Azerbaijan Ilham Aliyev “On some measures to improve governance in the field of maritime transport” dated October 11, 2021, a public legal entity State Maritime and Port Agency was established under the Ministry of Digital Development and Transport.
State Maritime and Port Agency public legal entity:
Participates in the formation, implementation and development of state policy in the field of maritime transport in the territory of the Republic of Azerbaijan, carries out regulation and control in this field;
Takes measures in the field of navigation safety, protection of human life and health at sea, protection of the marine environment, as well as training of seafarers;
Participates in the state regulation of activities in seaports and provides services regarding the navigation safety (navigation and lighthouse, pilotage, canal, anchor and vessel dues).
Source: https://mincom.gov.az/en/view/organization/37/
 </t>
  </si>
  <si>
    <t>All 7 river ports in Belarus are owned and operated by the state enterprise RTUP "Belarusian River Shipping Company". 
Transport terminals belong to the sphere of natural monopolies in Belarus.</t>
  </si>
  <si>
    <t>It is allowed by national legislation. Currently, all operating ports in Georgia are owned or managed by private companies.</t>
  </si>
  <si>
    <t xml:space="preserve">The law partially allows private companies to allow infrastructure. </t>
  </si>
  <si>
    <t>Yes. The Law "On Sea Ports of Ukraine" allows ownership and management of piers, ports, and port terminals by private entities. Reference: https://zakon.rada.gov.ua/laws/show/4709-17#Text</t>
  </si>
  <si>
    <t>Does the legal framework allow ownership or management of infrastructure by private entities for the following infrastructures – Airports?</t>
  </si>
  <si>
    <t>Concession of Yerevan’s Zvartnots International Airport</t>
  </si>
  <si>
    <t xml:space="preserve">According to Article 9. (Airports and airfields) of Law on Aviation No.944-IIQ of 24 June 2005 stipulates:
9.1. Except as provided in paragraph 9.2 of this article, airports and aerodromes may be state-owned, municipal or privately owned.
9.2. International and military airfields are considered strategically important facilities and are state-owned.
Source: http://e-qanun.az/framework/10695
However, in the law it is not clearly depicted how a legal or physical person may own and manage an airport or airfield. 
Silk Way West Airlines, Silk Way Airlines and Silk Way Technics is a private companies involved  management of infrastructure of Baku International Airport. 
</t>
  </si>
  <si>
    <t>All 6 airports in Belarus are owned and operated by state organizations. Elements of airport infrastructure (for example, buildings) can be sold to private entities, but the entire airport complex, as an element of transport communications, cannot be sold to private entities.
Transport terminals and airports belong to the sphere of natural monopolies in Belarus.</t>
  </si>
  <si>
    <t>It is allowed by national legislation.  Tbilisi and Batumi International Airports are operated by TAV Georgia.</t>
  </si>
  <si>
    <t xml:space="preserve">Private companies can do the management but not allowed to own infrastructure. </t>
  </si>
  <si>
    <t xml:space="preserve">Management by private entities in the form of concession is allowed for airports, and in fact, four airports in 2022 were managed by private entities. Private property is allowed only for airport terminals, not for tarmacs. Reference: State Aviation Service of Ukraine, https://avia.gov.ua/placemarks/ </t>
  </si>
  <si>
    <t>2.5.1.2 Private owned/managed transport infrastructure</t>
  </si>
  <si>
    <t>Is more than 50% of the following infrastructure owned or managed by private entities – Rail?</t>
  </si>
  <si>
    <t xml:space="preserve">Railway system is operated as a concession by South Caucasus Railway CJSC, a subsidiary of Russian Railways. </t>
  </si>
  <si>
    <t>The State Statistical Committee does not publish private sector involvement figures in respect of transport sector.  (https://www.stat.gov.az/source/transport/?lang=en).
The Strategic Roadmap for Development of Logistics and Trade as approved by Presidential Decree of 6 December 2016 (https://monitoring.az/assets/upload/files/4eae769862be45d63dcd5b50b1d31844.pdf) set "increasing private-sector involvement in the logistics sector" as one of the priorites. However, the last report on monitoring of the results (as of end 2018) indicated that the least achivement was observed in the transport sector (only 27% achievement) (https://monitoring.az/assets/upload/files/SYX-2018.pdf) Though private logistics firms have been either expanded or created recently, the majority of infrastructure still belongs to and is managed by state-owned monopolies, particularly in respect of rail, airport, and port sub-sectors. In road transport again almost all roads, bridges, etc. belong to the state (some minor ones belong to private entities mainly those being a part of the overall insfrastruture of the concerned entity; there are also roads, bridges, etc. managed by municipalities as well) but more private entities than in any other sub-sectors are involved in construction and management of infrastructure in road transport.</t>
  </si>
  <si>
    <t>Georgian Railway JSC owns and manages rail infrastructure in the country.</t>
  </si>
  <si>
    <t xml:space="preserve">A vast majority of rail infrastructure -- above 95% -- is owned and managed by the state in the form of state enterprise "Ukrzaliznytsia" (UZ) </t>
  </si>
  <si>
    <t>Is more than 50% of the following infrastructure owned or managed by private entities - Road construction?</t>
  </si>
  <si>
    <t>Some minor infrastructure can be owned or managed by private entities (but may be well serviced yet by private entities). No open publication of data impedes delivering the exact gauging and drops a hint at state monopoly.</t>
  </si>
  <si>
    <t>The Roads Department of Georgia under the Ministry of Regional Development and Infrastructure is in charge of the construction and maintenance of international and secondary (intrastate) roads in Georgia.</t>
  </si>
  <si>
    <t xml:space="preserve">The road construction market in Ukraine fully functions with private capital only. According to media reports, in 2020 80% of road construction tenders were won by Ukrainian firms, and the other 20% by international ones. Reference: https://biz.nv.ua/ukr/markets/naybilshi-kompaniji-z-budivnictva-ta-remontu-dorig-v-ukrajini-novini-ukrajini-50070362.html </t>
  </si>
  <si>
    <t>Is more than 50% of the following infrastructure owned or managed by private entities - Road maintenance?</t>
  </si>
  <si>
    <t>State Agency of Azerbaijan Automobile Roads frequently conducts tenders for road construction and maintenance works.
Source: http://www.aayda.gov.az/az/illik-hesabatlar</t>
  </si>
  <si>
    <t>The Roads Department of Georgia is responsible for the maintenance of international and secondary road infrastructure.</t>
  </si>
  <si>
    <t xml:space="preserve">No. Vast majority of road maintenance services for national road network are bring provided by state enterprises in oblasts ("Oblavdoror"-s), that belong to the state corporation DAK ADU (https://adu.com.ua/). Data for 2021 and 2022 not available, source for data from 2020: https://costukraine.org/korysni-materialy/zvit-pro-zakupivli-dorozhnoi-haluzi-2020/ </t>
  </si>
  <si>
    <t>Is more than 50% of the following infrastructure owned or managed by private entities - Road transport (logistic and passenger terminals)?</t>
  </si>
  <si>
    <t>Baku International Bus Terminal, several logistic and passenger terminals are known to be managed by private companies.</t>
  </si>
  <si>
    <t>The vast majority of passenger terminals are owned and operated by government organizations and structures.  At the same time, most logistics centers are privately owned (often with state participation). 
The services of transport terminals belong to the sphere of natural monopolies in Belarus.</t>
  </si>
  <si>
    <t xml:space="preserve">Only logistic. </t>
  </si>
  <si>
    <t>Is more than 50% of the following infrastructure owned or managed by private entities - Waterborne (Ports)?</t>
  </si>
  <si>
    <t xml:space="preserve">More than 50 % of waterborne (ports) infrastructure owned by  State Maritime and Port Agency public legal entity under Ministry of Digital Development and Transport.
Source: https://mincom.gov.az/en/view/organization/37/
 </t>
  </si>
  <si>
    <t>Four sea ports/terminals are opened for international navigation in Georgia: Poti, Batumi, Kulevi, and Suspsa. All of them are owned or managed by private companies.</t>
  </si>
  <si>
    <t xml:space="preserve">Out of 13 ports of Ukraine, two were transferred to concession (Kherson and Olvia) in 2020. The other 11 are managed by the state enterprise Administration of Sea Ports of Ukraine.
References: http://www.easterneurope-ebm.in.ua/journal/28_2021/11.pdf , https://zakon.rada.gov.ua/laws/show/155-20#Text , https://mtu.gov.ua/news/31977.html </t>
  </si>
  <si>
    <t>Is more than 50% of the following infrastructure owned or managed by private entities – Airports?</t>
  </si>
  <si>
    <t>Some  infrastructure  and service owned and managed by private entities like Silk Way West Airlines, Silk Way Airlines and Silk Way Technics.  But, more than 50% of the Airports infrastructure owned or managed by state owned company Azerbaijan Airlines CJSC (AZAL) is a key infrastructure of Azerbaijan's civil aviation. 
Source: https://www.silkwaywest.com/about/silk-way-west-airlines/</t>
  </si>
  <si>
    <t>There are 3 international and 4 domestic airports in Georgia currently in operation.  The United Airports of Georgia LLC is a 100% state-owned enterprise. As the airport authority of the state, it possesses all 3 international airports in the country and 2 domestic airports.  Tbilisi and Batumi International Airports are operated by TAV Georgia. Natakhtari and Telavi domestic airports are owned by private entities.</t>
  </si>
  <si>
    <t>No. The majority of airports are owned or managed by municipalities or regional authorities. Reference: State Aviation Service of Ukraine, https://avia.gov.ua/placemarks/</t>
  </si>
  <si>
    <t>2.5.2.1 Legal restrictions to state ownership of transport operators</t>
  </si>
  <si>
    <t>Does the legal framework substantially restrict the state ownership of transport operators in the following sectors  - Rail transport?</t>
  </si>
  <si>
    <t>According to  Law on Transport, both state and non-state entities may exercises such ownership. 
Source: https://e-qanun.az/framework/4764</t>
  </si>
  <si>
    <t xml:space="preserve">Reform of the state-owned enterprise in the sector is necessary to enhance competitiveness in the market and lower costs. </t>
  </si>
  <si>
    <t>The legal framework does not restrict the state ownership of transport operators in the rail transport. However, the only rail transport operator is State Rail Company, because the law was recently amended, and its implementation is planned gradually.</t>
  </si>
  <si>
    <t xml:space="preserve">The Law of Ukraine on Rail Transport does not at all restrict it, but restricts (prohibits) the privately owned operators on the rail. In fact, the operator services are provided only by the state enterprise UZ. The new draft law Nr. 1196-1 registered in 06.09.2019 has not been passed yet. References: https://zakon.rada.gov.ua/laws/show/4443-17#Text , https://mtu.gov.ua/content/reformi-zaliznichnogo-transportu.html </t>
  </si>
  <si>
    <t>Does the legal framework substantially restrict the state ownership of transport operators in the following sectors - Road transport?</t>
  </si>
  <si>
    <t>According to Law on Transport, both state and non-state entities may exercises such ownership. Source: https://e-qanun.az/framework/4764</t>
  </si>
  <si>
    <t xml:space="preserve">The legal framework does not restrict the state ownership of transport operators in the road transport. However the share of the state ownership in this field is already minimal. The most operators are private. </t>
  </si>
  <si>
    <t>The road transport operators are only private in Ukraine, which is fully supported by legislation. No restriction of state ownership or management is needed.</t>
  </si>
  <si>
    <t>Does the legal framework substantially restrict the state ownership of transport operators in the following sectors - Waterborne transport?</t>
  </si>
  <si>
    <t xml:space="preserve">Governments need to pursue policy reforms in this sector. Improving the investment climate would help generate the private investment needed to fund infrastructure projects at ports.  </t>
  </si>
  <si>
    <t xml:space="preserve">The legal framework does not restrict the state ownership of transport operators in the waterborne transport. The state does not hold a big share of ownership in this area. </t>
  </si>
  <si>
    <t>The waterborne operators substantially are in private ownership in Ukraine. An example is the company Nibulon, the biggest carrier of grain and other water cargo. At the same time, some companies are state-owned, such as the Ukrainian Danube Shipping Company.  No restriction of state ownership or management in water-born transport is needed. References: https://udp.one/en/about-us/company-structure, https://www.nibulon.com/data/pro-kompaniyu/napryamki-diyalnosti/logistika.html</t>
  </si>
  <si>
    <t>Does the legal framework substantially restrict the state ownership of transport operators in the following sectors - Air transport?</t>
  </si>
  <si>
    <t xml:space="preserve">In 2022, 667.0 thousand tons of cargo were transported by air transport of Georgia, and the volume of cargo turnover was 1,238.0 million ton-kilometer. Compared to last year, the volume of shipped cargo increased by 53.7 percent and the volume of cargo turnover increased by 52.3 percent. As for future plans, these are: fulfilling its obligations under the Agreement on Common Airspace between the European Union and its Member States and Georgia. In addition, the harmonization of Georgian legislation with European legislation. Attracting low-fare airlines to the Georgian air transport market and promoting a competitive environment. </t>
  </si>
  <si>
    <t xml:space="preserve">The legal framework does not restrict the state ownership of transport operators in the air transport. The market is mostly formed of private companies. </t>
  </si>
  <si>
    <t xml:space="preserve">The vast majority of aviation companies are privately owned. An exception is Antonov Airlines, the cargo shipment company that is a state enterprise. </t>
  </si>
  <si>
    <t>2.5.2.2 State ownership of transport operators</t>
  </si>
  <si>
    <t>Is there state ownership of transport operators in the following sectors - Rail transport?</t>
  </si>
  <si>
    <t>"Azerbaijan Railways" Closed Joint Stock Company is a state company that provides transportation of cargo, passengers, mail, and baggage by railways. All shares of the company belong to the state.
Source: https://corp.ady.az/haqqimizda</t>
  </si>
  <si>
    <t xml:space="preserve">In 2022, Georgian Railway received a €500,000 grant from the French Development Agency (AFD) to promote the country's sustainable development of railway transport and align Georgia with the European Union standards and regulations in the field. As part of the grant, a national rail policy document, freight market research, and development strategy in the regional context will be elaborated in cooperation between the two sides. An investment plan to expand Georgia's freight market will also be prepared. </t>
  </si>
  <si>
    <t xml:space="preserve">The State Rail Company is the only rail operator yet. </t>
  </si>
  <si>
    <t>Yes. The rail operator services are provided exclusively by the state in the form of state enterprise "Ukrzaliznytsia" (UZ)</t>
  </si>
  <si>
    <t>Is there state ownership of transport operators in the following sectors - Road transport?</t>
  </si>
  <si>
    <t xml:space="preserve">State Agency of Azerbaijan Automobile Roads  is a state company. All shares of the company belong to the state.
Source: http://www.aayda.gov.az/en/information
There are great number of private operators in this sub-sector.
</t>
  </si>
  <si>
    <t xml:space="preserve">A small share. </t>
  </si>
  <si>
    <t>No. All road operator services, both cargo and passenger, are provided by private entities. There are no state-owned operators.</t>
  </si>
  <si>
    <t>Is there state ownership of transport operators in the following sectors - Waterborne transport?</t>
  </si>
  <si>
    <t>Azerbaijan Caspian Shipping Company  is a state company. All shares of the company belong to the state.
Source: https://www.asco.az/az/pages/96</t>
  </si>
  <si>
    <t>Yes, but only operates in some strategic areas (connection with the left of Nistru riverbank).</t>
  </si>
  <si>
    <t>Yes. Some shipping companies are state-owned. For example, the Ukrainian Danube Shipping Company. Reference: https://udp.one/en/main-page</t>
  </si>
  <si>
    <t>Is there state ownership of transport operators in the following sectors - Air transport?</t>
  </si>
  <si>
    <t>State owned company- Azerbaijan Airlines CJSC (AZAL) is a key infrastructure of Azerbaijan's civil aviation. Currently, AZAL CJSC includes the following structures: National air carrier Azerbaijan Airlines, the low-cost air carrier of Azerbaijan Buta Airways, Azeraeronavigation (AZANS) Air Traffic Control Department, National Academy of Aviation, General Aviation Security Administration, AZALOIL Fuels and Lubricants Administration, Heydar Aliyev International Airport, Ganja International Airport, Lankaran International Airport, Zagatala International Airport, Gabala International Airport, Füzuli International Airport, Zəngilan International Airport, Laçin International Airport, Yevlakh airport, Branches and Representative Offices.</t>
  </si>
  <si>
    <t xml:space="preserve">The State Air Company ”Air Moldova” has been privatized in 2018. </t>
  </si>
  <si>
    <t xml:space="preserve">Yes. Antonov Airlines is state-owned company. Reference: https://antonov.com/en/airlines </t>
  </si>
  <si>
    <t>2.5.3.1 Prohibition of bundle monopolies</t>
  </si>
  <si>
    <t>Are bundled monopolies forbidden by law in the following sectors - Rail transport?</t>
  </si>
  <si>
    <t xml:space="preserve">According to Article 6. ( State control in the field of transport) of the Law on Transport of Azerbaijan, the provision of equal terms to conduct purpose measures on the restriction of monopoly activity and development of competition in transportation, as well as carrying out economic activity by all transport enterprises independent of the form of their property includes general aims of state control in the field of transport. 
Besides, free and equitable access to the infrastructure is provided by general competition law.  </t>
  </si>
  <si>
    <t>For the services of public railway transport, provided with the use of the infrastructure of public railway transport, railway transportation is recognized as the sphere of natural monopolies of the state.</t>
  </si>
  <si>
    <t xml:space="preserve">The law of Ukraine "On natural monopolies" identifies railway infrastructure as a natural monopoly. The law of Ukraine "On rail transport" does not forbid bundled monopolies in rail sector. References: https://zakon.rada.gov.ua/laws/show/1682-14#Text , https://zakon.rada.gov.ua/laws/show/273/96-%D0%B2%D1%80#Text </t>
  </si>
  <si>
    <t>Are bundled monopolies forbidden by law in the following sectors - Road transport?</t>
  </si>
  <si>
    <t>Road transport is not classified as a natural monopoly, respectively, it is subject to the Law "On Countering Monopolistic Activities and Development of Competition", which prohibits monopoly.</t>
  </si>
  <si>
    <t xml:space="preserve">The law of Ukraine "On natural monopolies" identifies railway infrastructure as a natural monopoly. However, other laws, including "On automobile roads" do not forbid bundled monopolies in the road sector. References: https://zakon.rada.gov.ua/laws/show/1682-14#Text, https://zakon.rada.gov.ua/laws/show/2862-15#Text, </t>
  </si>
  <si>
    <t>Are bundled monopolies forbidden by law in the following sectors - Waterborne transport?</t>
  </si>
  <si>
    <t>n/a</t>
  </si>
  <si>
    <t>Water transport is not classified as a natural monopoly, respectively, it is subject to the Law "On Countering Monopolistic Activities and Development of Competition", which prohibits monopoly, but the vast majority of water vehicles for the transport of goods and mass transportation of passengers belong to state structures.</t>
  </si>
  <si>
    <t xml:space="preserve">According to the law "On natural monopolies", specialized services for ports can be provided as natural monopolies.  And in Ukraine, they are provided by state companies owned by the state enterprise Administration of Sea Ports of Ukraine, which is also the manager of the ports. Bundled monopolies are not forbidden. References: https://zakon.rada.gov.ua/laws/show/1682-14#Text, </t>
  </si>
  <si>
    <t>Are bundled monopolies forbidden by law in the following sectors - Air transport?</t>
  </si>
  <si>
    <t>Air transport is not classified as a natural monopoly, respectively, it is subject to the Law "On Countering Monopolistic Activities and the Development of Competition", which prohibits monopoly, but air navigation services are classified as natural monopolies.</t>
  </si>
  <si>
    <t xml:space="preserve">Bundled monopolies are not forbidden by law in the air transport sector. Reference: The Air Code of Ukraine , https://zakon.rada.gov.ua/laws/show/3393-17#Text </t>
  </si>
  <si>
    <t>2.5.3.2 Are natural monopolies fully unbundle?</t>
  </si>
  <si>
    <t>Are natural monopolies fully unbundled in the following sectors - Rail transport?</t>
  </si>
  <si>
    <t xml:space="preserve"> "Azerbaijan Railways" Closed Joint Stock Company remains a bundled natural monopoly</t>
  </si>
  <si>
    <t xml:space="preserve">The new transport Code provides that natural monopolies have to be unbundled, but it is not yet in effect. </t>
  </si>
  <si>
    <t xml:space="preserve">No. The new draft law that would unbundle UZ was registered at the Parliament in 2019, but has not passed yet. Reference: https://mtu.gov.ua/content/reformi-zaliznichnogo-transportu.html </t>
  </si>
  <si>
    <t>Are natural monopolies fully unbundled in the following sectors - Road transport?</t>
  </si>
  <si>
    <t>Operations partially separated of infrastructure</t>
  </si>
  <si>
    <t xml:space="preserve">As of May 2023, in the road sector still operates the state monopoly called DAK "Automobile roads of Ukraine" that was established in 2001 under the State Agency  of Automobile Roads of Ukraine with the purpose of providing road maintenance services. The company owns 33 regional companies. Despite attempts to liquidate or privatize the company, which started at least in 2015, the company still operates. References: https://adu.com.ua/novyny/ , https://www.kmu.gov.ua/news/248303830 </t>
  </si>
  <si>
    <t>Are natural monopolies fully unbundled in the following sectors - Waterborne transport?</t>
  </si>
  <si>
    <t>Azerbaijan Caspian Shipping Company remains a bundled natural monopoly</t>
  </si>
  <si>
    <t>According to the law "On natural monopolies", specialized services for ports can be provided as natural monopolies. In fact, they are provided by state companies owned by the state enterprise Administration of Sea Ports of Ukraine, which is also the manager of the ports. References: https://zakon.rada.gov.ua/laws/show/1682-14#Text,</t>
  </si>
  <si>
    <t>Are natural monopolies fully unbundled in the following sectors - Air transport?</t>
  </si>
  <si>
    <t xml:space="preserve"> Azerbaijan Airlines CJSC (AZAL) remains a bundled natural monopoly</t>
  </si>
  <si>
    <t>The state, in fact, has a monopoly on the transportation of goods and passengers by large aircraft.  Light-engine aircraft can be owned (and, accordingly, operated) by  private entities.</t>
  </si>
  <si>
    <t xml:space="preserve">The services of air navigation are a natural monopoly, according to the Law of Ukraine "On natural monopolies" and are provided by the state company Ukraerorukh. References: https://www.uksatse.ua/, https://zakon.rada.gov.ua/laws/show/1682-14#Text, https://zakon.rada.gov.ua/laws/show/590-2010-%D0%BF#Text </t>
  </si>
  <si>
    <t>2.5.4.1 Legal framework supporting independent transport regulators</t>
  </si>
  <si>
    <t>Does the legal framework provide establishment, functioning and financing of an independent transport regulator in the following sectors - Rail transport?</t>
  </si>
  <si>
    <t>Ministry of Territorial administration and infrastructure</t>
  </si>
  <si>
    <t xml:space="preserve">
Azerbaijan Railways (ADY) was established to
manage and maintain the country's
railways independently. Tariff Council regulated some transport fares for passengers in ADY. </t>
  </si>
  <si>
    <t xml:space="preserve">The Ministry of Economy and Sustainable Development of Georgia (MoESD) with its structural unit Transport and Logistics Development Policy Department is responsible for defining transport policy and ensuring its implementation in the country.  Besides, </t>
  </si>
  <si>
    <t xml:space="preserve">Independent transport regulator is planned to be established. </t>
  </si>
  <si>
    <t xml:space="preserve">On 22.07.2020, the draft law No. 3927 "On the National Commission for State Regulation of Transport" was registered, initiated by MPs Yurii Kisell, Oleksandr Skichko, Mykola Tyshchenko and others. There is no movement on this document.  
On January 12, 2023, the Cabinet of Ministers of Ukraine approved amendments to the Law "On Transport" that define the legal and organizational basis for the establishment and operation of the National Commission for State Regulation of Transport. The independent think tank BRDO gave a negative assessment of both draft laws and proposed an alternative draft law.  The key comment of this organization is the lack of independence of the future body in decision-making, as it should be subordinated to the President of Ukraine, and the chairman and members of the commission are also appointed by the President. Reference: https://brdo.com.ua/analytics/novyj-zakonoproyekt-pro-transportnogo-regulyatora-nova-forma-stari-problemy/ </t>
  </si>
  <si>
    <t>Does the legal framework provide establishment, functioning and financing of an independent transport regulator in the following sectors - Road transport?</t>
  </si>
  <si>
    <t>Ministry of Digital Development and Transport is the central executive body implementing state policy and regulation in the transport sector (except for cases determined by the President of the Republic of Azerbaijan), including maritime transport and civil aviation. Under the Ministry, there are separate Azerbaijan Land Transport Agency. The public legal entity Azerbaijan Land Transport Agency regulates road transport and meets the needs for road transport and other road transport services in the Republic of Azerbaijan. On April 20, 2023, the Baku Transport Agency was transferred to the management of the Azerbaijan Land Transport Agency by decree President of the Republic of Azerbaijan. Tariff Council regulated transport fares for passengers in public transport.</t>
  </si>
  <si>
    <t>There is transport regulator in Road transport area named BAMAP. Formally it is an independent organization. On a practice chair are leaded by state. So frame is created (at least on Road transport sector)</t>
  </si>
  <si>
    <t xml:space="preserve">National Auto Transport Agency is fully functional. </t>
  </si>
  <si>
    <t>Does the legal framework provide establishment, functioning and financing of an independent transport regulator in the following sectors - Waterborne transport?</t>
  </si>
  <si>
    <t>Ministry of Digital Development and Transport is the central executive body implementing state policy and regulation in the transport sector (except for cases determined by the President of the Republic of Azerbaijan), including maritime transport and civil aviation. Under the Ministry, there are separate Azerbaijan State Maritime and Port Agency. In accordance with the Charter, the State Maritime and Port Agency is a public legal entity involved in participation in the formation, implementation and development of state policy in the field of maritime transport in the territory of the Republic of Azerbaijan, implementation of regulation and control in this field, taking measures in the field of maritime navigation safety, protection of human life and health at sea, protection of the marine environment, as well as training of seafarers, in the state regulation of activities in seaports and provision of services (navigation and lighthouse, pilotage, canal, anchor and vessel dues)  related to the safety of navigation. Source: https://mincom.gov.az/en/view/pages/99/</t>
  </si>
  <si>
    <t>Naval Agency</t>
  </si>
  <si>
    <t>Does the legal framework provide establishment, functioning and financing of an independent transport regulator in the following sectors - Air transport?</t>
  </si>
  <si>
    <t>Civil Aviation Committee</t>
  </si>
  <si>
    <t>Ministry of Digital Development and Transport is the central executive body implementing state policy and regulation in the transport sector (except for cases determined by the President of the Republic of Azerbaijan), including maritime transport and civil aviation. Under the Ministry, there are separate  State Civil Aviation Agency. The Agency is the central executive body, exercising control, state policy, and regulation in civil aviation.
Source: https://mincom.gov.az/en/view/organization/23/</t>
  </si>
  <si>
    <t>Civil Aeronauthical Authority</t>
  </si>
  <si>
    <t>2.5.4.2 Political influence on the establishment and management of independent regulators</t>
  </si>
  <si>
    <t>Is the independent transport regulator established and its manager is not hired through political secondment in the following sectors - Rail transport?</t>
  </si>
  <si>
    <t xml:space="preserve">There is no established independent transport regulator. Azerbaijan Railways (ADY) manager
 and their deputies are appointed by the president of the republic.  </t>
  </si>
  <si>
    <t>Not Established</t>
  </si>
  <si>
    <t xml:space="preserve">The regulator is not yet established. </t>
  </si>
  <si>
    <t>Is the independent transport regulator established and its manager is not hired through political secondment in the following sectors - Road transport?</t>
  </si>
  <si>
    <t xml:space="preserve">There is no established independent transport regulator. The head of Azerbaijan Land Transport Agency   and their deputies are appointed by the president of the republic.  </t>
  </si>
  <si>
    <t>Not established</t>
  </si>
  <si>
    <t xml:space="preserve">Even though the law provides that the manager has to be hired through a competition procedure, currently he is politically appointed. </t>
  </si>
  <si>
    <t>Is the independent transport regulator established and its manager is not hired through political secondment in the following sectors - Waterborne transport?</t>
  </si>
  <si>
    <t xml:space="preserve">There is no established independent transport regulator. The heads of  State Maritime Agency, Baku Port and their deputies are appointed by the president of the republic.  </t>
  </si>
  <si>
    <t xml:space="preserve">The manager is politically appointed. </t>
  </si>
  <si>
    <t>Is the independent transport regulator established and its manager is not hired through political secondment in the following sectors- Air transport?</t>
  </si>
  <si>
    <t>There is no established independent transport regulator. The heads of State Civil Aviation Agency and Azerbaijan Airlines (AZAL)  and their deputies are appointed by the president of the republic.</t>
  </si>
  <si>
    <t>Not Established.</t>
  </si>
  <si>
    <t xml:space="preserve">2.5.5 Independence of transport incidents investigating body </t>
  </si>
  <si>
    <t>2.5.5.1 Legal framework supporting independent transport investigating bodies</t>
  </si>
  <si>
    <t>Does the legal framework provide establishment, functioning and financing of an independent transport incidents investigating body - Rail transport?</t>
  </si>
  <si>
    <t xml:space="preserve"> No special legal framework provide establishment, functioning and financing of an independent transport incidents investigating body. The accidents and incidents in rail transport are investigated jointly by several government bodies, for each substantial case the Azerbaijan Railway Agency (ADY),  Police Department in Railway Transport under Ministry of Internal Affairs, Prosecutor's Office, Ministry of Emergency Situations being involved. There are Administrative and Criminal Codes, respective laws and regulations which only involve government bodies. Sometimes relevant international bodies are are also involved as in line with treaties and other covenants.</t>
  </si>
  <si>
    <t xml:space="preserve">Not yet established. </t>
  </si>
  <si>
    <t>This is not required by the legislation. The investigations on rail transport are conducted by State Service of Ukraine for Transport Safety (Ukrtransbezpeka)</t>
  </si>
  <si>
    <t>Does the legal framework provide establishment, functioning and financing of an independent transport incidents investigating body - Road transport?</t>
  </si>
  <si>
    <t>Minor incidents mostly occur in the road transport sector. The key responsibility of investigation in this regard falls upon the Main State Traffic Police Department under the Ministry of Internal Affairs</t>
  </si>
  <si>
    <t xml:space="preserve">Road Safety Service at the Ministry level responsible for road safety planning. National Police Inspectorate for road safety enforcement. </t>
  </si>
  <si>
    <t>This is not required by the legislation. The investigations on road transport are conducted by the National Police, and when commercial vehicles are involved, then also by the State Service of Ukraine for Transport Safety (Ukrtransbezpeka).</t>
  </si>
  <si>
    <t>Does the legal framework provide establishment, functioning and financing of an independent transport incidents investigating body - Waterborne transport?</t>
  </si>
  <si>
    <t>There is also a separate Regulation on Investigation of Incidents on Ships at Sea No. 59 of 4 April 2013. Source: http://e-qanun.az/framework/25554. The accidents and incidents in waterborne  transport are investigated jointly by several government bodies, for each substantial case the Azerbaijan State Maritime and Port Agency,  Water Transport Police Department under  the Ministry of Internal Affairs, Prosecutor's Office, Ministry of Digital Development and Transport, Ministry of Emergency Situations being involved. There are Administrative and Criminal Codes, respective laws and regulations which only involve government bodies. Sometimes relevant international bodies are are also involved as in line with treaties and other covenants.</t>
  </si>
  <si>
    <t>Civil Aviation and Maritime Transport Accident/Incident Investigation Bureau under the MoESD is mandated to investigate accidents/incidents in the field of maritime transport and civil aviation.</t>
  </si>
  <si>
    <t xml:space="preserve">The Water Code of Ukraine does not requre establishment of an independent investigating body. Reference: https://zakon.rada.gov.ua/laws/show/213/95-%D0%B2%D1%80#Text </t>
  </si>
  <si>
    <t>Does the legal framework provide establishment, functioning and financing of an independent transport incidents investigating body - Air transport?</t>
  </si>
  <si>
    <t xml:space="preserve"> There is also a separate Regulation on Informing about Aviation Accident and Incident No. 219 of 19 September 2008. Source: http://www.e-qanun.az/framework/15506
 The accidents and incidents in air  transport are investigated jointly by several government bodies, for each substantial case the State Civil Aviation Agency and Azerbaijan Airlines (AZAL),  Air Transport Police Department under  the Ministry of Internal Affairs, Prosecutor's Office, Ministry of Digital Development and Transport, Ministry of Emergency Situations being involved. There are Administrative and Criminal Codes, respective laws and regulations which only involve government bodies. Sometimes relevant international bodies are are also involved as in line with treaties and other covenants.</t>
  </si>
  <si>
    <t xml:space="preserve">Civil Aviation and Maritime Transport Accident/Incident Investigation Bureau under the MoESD is mandated to investigate accidents/incidents in the field of maritime transport and civil aviation. The new goal of the Maritime Transport Agency is to establish a national maritime single window to fulfill the maritime transport agenda of the AA between Georgia and the EU. </t>
  </si>
  <si>
    <t>Civil Aeronautichal Authority</t>
  </si>
  <si>
    <t xml:space="preserve">Article 9 of the "Air Code of Ukraine" (2012) calls for the establishment of an independent investigation body for aviation incidents in broad terms. "The investigation of aviation accidents, incidents and emergencies with civil aircraft and aircraft ... is carried out by a specialized expert institution for the investigation of aviation accidents, which is established and whose status is determined by the Cabinet of Ministers of Ukraine. It "may not be subordinate or otherwise dependent on the authorized body for civil aviation". Additional legislation is absent. Reference: https://zakon.rada.gov.ua/laws/show/3393-17#Text </t>
  </si>
  <si>
    <t>2.5.5.2 Political influence on the establishment and management of independent transport investigating bodies</t>
  </si>
  <si>
    <t>Is the independent transport incidents investigating body established and its manager is not hired through political secondment - Rail transport?</t>
  </si>
  <si>
    <t>There is no independent transport incidents investigating body in rail transport</t>
  </si>
  <si>
    <t>According to the Resolution of the Cabinet of Ministers of Ukraine No. 103 dated February 11, 2015, the State Service of Ukraine for Transport Safety (Ukrtransbezpeka) is a central executive body whose activities are directed and coordinated by the Cabinet of Ministers of Ukraine through the Minister of Infrastructure and which implements the state policy on land transport safety. Reference: https://zakon.rada.gov.ua/laws/show/103-2015-%D0%BF#Text</t>
  </si>
  <si>
    <t>Is the independent transport incidents investigating body established and its manager is not hired through political secondment - Road transport?</t>
  </si>
  <si>
    <t>There is no independent transport incidents investigating body in road transport</t>
  </si>
  <si>
    <t>Politically appointed</t>
  </si>
  <si>
    <t>Is the independent transport incidents investigating body established and its manager is not hired through political secondment - Waterborne transport?</t>
  </si>
  <si>
    <t>There is no independent transport incidents investigating body in waterborne transport</t>
  </si>
  <si>
    <t xml:space="preserve">Ukraine does not have a designated investigating body for incidents with water transport. For instance, the incident in Odesa in 2019 with the oil tanker Delfi was tackled by the state oblast administration. Later on, the Administration of sea ports of Ukraine was involved. References: https://www.bbc.com/ukrainian/news-50522640 , https://www.unian.ua/economics/transport/stala-vidoma-mozhliva-dolya-skandalnogo-tankera-delfi-novini-odesi-11623147.html </t>
  </si>
  <si>
    <t>Is the independent transport incidents investigating body established and its manager is not hired through political secondment -Air transport?</t>
  </si>
  <si>
    <t>There is no independent transport incidents investigating body in air transport</t>
  </si>
  <si>
    <t xml:space="preserve">According to the Resolution  of the Cabinet of Ministers of Ukraine 228 from 21.03.2012, the National Bureau for Investigation of Aviation Accidents and Incidents with Civil Aircraft is "being managed by The Cabinet of Ministers of Ukraine", therefore, the director of the Bureau is appointed in a political way. References: https://nbaai.gov.ua/,  https://web.archive.org/web/20130301120538/http://zakon4.rada.gov.ua/laws/show/228-2012-%D0%BF </t>
  </si>
  <si>
    <t>Is your country implementing a strategy for transport infrastructure modernization (with public and private investments)?</t>
  </si>
  <si>
    <t>New Transport strategey to be approved by the Government in 2023</t>
  </si>
  <si>
    <t>Due to the Russian invasion of Ukraine,  connectivity between Asia and Europe bypassing Russia is increasing the role of the Middle Corridor through the South Caucasus. Therefore, transport and logistics being a priority for Azerbaijan, which intends to become a regional transport hub, has always been a part of the country's social-economic strategies. The latest of these strategies are:
- The Strategic Roadmap for Development of Logistics and Trade as approved by Presidential Decree of 6 December 2016 (https://monitoring.az/assets/upload/files/4eae769862be45d63dcd5b50b1d31844.pdf); 
- Azerbaijan 2030: National Priorities for Socio-Economic Development as approved by Presidential Order of 02 February 2021 (https://en.president.az/articles/50474).
Unified transport strategy document is being drafted separately (https://www.azernews.az/business/177611.html).</t>
  </si>
  <si>
    <t xml:space="preserve">Since August  2021, many (if not almost all) of the EU's international technical assistance projects for Belarus have been suspended or closed. In the study period, individual projects started before 2021 could be completed. </t>
  </si>
  <si>
    <t xml:space="preserve">A list of Georgia's priority transport infrastructure projects for all transport modes was developed as part of the TEN-T Investment Action Plan 2030 in 2019. The TEN-T Investment Action plan is to assist the EaP countries in mobilizing necessary investments, both public and private, for infrastructure development.  Moreover, the Georgian Government adopted a Vision 2030 - Development Strategy of Georgia in 2022, which, among other areas, focuses on transport and logistics. The strategy lays out the vision for the future development of the sector, including transport infrastructure. </t>
  </si>
  <si>
    <t xml:space="preserve">The National Transport Strategy of Ukraine till 2030, approved on30 th May, 2018, plans for the modernization of the transport infrastructure, with both state funds and private investments. The Strategy can be accessed at the Government's legal website https://zakon.rada.gov.ua/laws/show/430-2018-%D1%80#Text , and in English, at the website of the Ministry of Infrastructure https://new.mtu.gov.ua/files/NTSU%202030.pdf </t>
  </si>
  <si>
    <t>If so, are there regular reports on its implementation published?</t>
  </si>
  <si>
    <t>The Strategic Roadmap's targets for Logistics and Trade Development are up to 2025. Therefore, an interim or final report about implementing Strategic Roadmap has yet to be implemented. As for reporting in the state companies in the transportation sector, they have published their reports, but they could be more satisfactory (they mainly disclose financial data).</t>
  </si>
  <si>
    <t>No reports on the implementation of projects were found in open sources for the period under study, which, presumably, is due to the fear of government agencies to publish such reports so that employees of such bodies are not accused of being associated with the "unfriendly West".</t>
  </si>
  <si>
    <t>Yes, all strategies/action plans adopted by the Government of Georgia are subect to regular reporting and publication.</t>
  </si>
  <si>
    <t>An Implementation Plan to it was adopted three years after the Strategy itself, in April 2021. The first annual report on implementation was supposed to be published in March 2022. However, due to Russia's aggressive war against Ukraine that started on February 24, 2022, and the following adoption of Martial Law, the report has not been published in 2022, and in the first three months of 2023.</t>
  </si>
  <si>
    <t>Do gender considerations play a role in national and municipal transport strategies and planning?</t>
  </si>
  <si>
    <t>Included into new transport policy</t>
  </si>
  <si>
    <t xml:space="preserve"> Gender aspects are not considered during national and municipal transport strategies and planning. </t>
  </si>
  <si>
    <t xml:space="preserve">Gender aspects are increasingly mainstreamed in Georgia’s policy documents, including  transport (e.g., National Road Safety Strategy 2022-2025 highlights the need to consider gender equality issues when planning/implementing road safety activities, including social campaigns; Tbilisi Transport Company under the Tbilisi City Hall is implementing a project “Inclusive Transport Strategy and Respectful Workplace”, etc.)
</t>
  </si>
  <si>
    <t>The National Transport Strategy of Ukraine till 2030 does not include any gender considerations. As for municipal transport strategies, the situation is the same. In general, out of more than 400 cities in Ukraine, less than 10 have developed Sustainable Urban Mobility Plans. Therefore, municipal transport strategies are hardly present in Ukraine whatsoever.</t>
  </si>
  <si>
    <t>Is access to public transport for persons with disabilities and reduced mobility included in your country's transport policies?</t>
  </si>
  <si>
    <t>in new Transport policy</t>
  </si>
  <si>
    <t xml:space="preserve">Although this issue is reflected in the state program, there are problems in practice. Thus, according to the results of an online survey of 39 Persons with Disabilities living in Baku in 2022 by the Institute of Democratic Initiatives, 38.4% said public transport was not accessible.
Source: https://idi-aze.org/files/pdf/2022-10-03/eKzfRGZSilNzSsfyXuGu3NBoM3FiBSeDZHOTsfAd.pdf
This situation is worse in the regions (except for Ganja and Sumgait cities). 
</t>
  </si>
  <si>
    <t>In the planning documents for the work of public transport (laws, rules), access for persons with disabilities is not prescribed. However, there are current standards that stipulate the creation of infrastructure in general for people with disabilities. These documents indirectly affect the sphere of public transport. In urban electric and automobile urban passenger transport, when buying a new fleet, the needs of people with validity are taken into account in terms of reference for the purchase of equipment. Rail and air transport provide procedures by which it is possible for people with disabilities to use these types of public transport when planning a trip in advance.</t>
  </si>
  <si>
    <t xml:space="preserve">Georgia has largely aligned its transport legislation with the EU regarding the rights of persons with disabilities and reduced mobility. 
Annual action plans for the protection of the rights of persons with disabilities  are regularly elaborated by responsible ministries, which also include transport-related measures. Moreover, Georgia’s National Road Safety Strategy 2022-2025 pays particular attention to protecting vulnerable groups (pedestrians, children, the elderly, people with disabilities, etc.) and ensuring respective road infrastructure.
Also, according to current regulation, new rolling stocks and rail infrastructure projects must be adapted/complied with the needs of disabled persons and persons with limited mobility.
</t>
  </si>
  <si>
    <t>The NTSU contains tasks to ensure the accessibility of transport services for all citizens, in particular for persons with disabilities and other low-mobility groups, by creating an accessible environment for them to move freely, and gradually renewing rolling stock for passenger transportation, replacing modes of transport with carbon emissions, promoting "green" modes of transport, ensuring the development of cycling in cities, replacing the concept of using minibuses with more flexible and environmentally friendly systems equipped for transit, and providing for the development of new types of transport. 
The NTSU Action Plan details these measures and tasks, including responsible authorities, timelines, and required funding.</t>
  </si>
  <si>
    <t>FIGURES USED FOR CALCULATING POPULATION- AND GDP-ADJUSTED VALUES</t>
  </si>
  <si>
    <t>Population (mn) 2022</t>
  </si>
  <si>
    <t>Source</t>
  </si>
  <si>
    <t>Baseline EaP - 2014 (perceived as lower standard)</t>
  </si>
  <si>
    <t xml:space="preserve">3. SUSTAINABLE DEVELOPMENT </t>
  </si>
  <si>
    <t xml:space="preserve">3.1 PEOPLE </t>
  </si>
  <si>
    <t>Poverty prevention (Goal 1)</t>
  </si>
  <si>
    <r>
      <rPr>
        <sz val="12"/>
        <color theme="1"/>
        <rFont val="Calibri"/>
        <family val="2"/>
      </rPr>
      <t xml:space="preserve">Poverty headcount ratio at </t>
    </r>
    <r>
      <rPr>
        <b/>
        <sz val="12"/>
        <color theme="1"/>
        <rFont val="Calibri"/>
        <family val="2"/>
      </rPr>
      <t>$2.15 a day</t>
    </r>
    <r>
      <rPr>
        <sz val="12"/>
        <color theme="1"/>
        <rFont val="Calibri"/>
        <family val="2"/>
      </rPr>
      <t xml:space="preserve"> (2017 PPP) (% of population) in 2020/21
2021: Armenia
2020: Belarus, Lithuania, Ukraine 
2005: Azerbaijan</t>
    </r>
  </si>
  <si>
    <t>https://databank.worldbank.org/source/world-development-indicators</t>
  </si>
  <si>
    <t>Inverse linear transformation 0-1, benchmarks defined by Lithuania and worst performing EaP country in 2014</t>
  </si>
  <si>
    <r>
      <rPr>
        <sz val="12"/>
        <color theme="1"/>
        <rFont val="Calibri"/>
        <family val="2"/>
      </rPr>
      <t xml:space="preserve">Poverty headcount ratio at </t>
    </r>
    <r>
      <rPr>
        <b/>
        <sz val="12"/>
        <color theme="1"/>
        <rFont val="Calibri"/>
        <family val="2"/>
      </rPr>
      <t>$3.65 a day</t>
    </r>
    <r>
      <rPr>
        <sz val="12"/>
        <color theme="1"/>
        <rFont val="Calibri"/>
        <family val="2"/>
      </rPr>
      <t xml:space="preserve"> (2017 PPP) (% of population) in 2020/21
2020: Belarus, Lithuania, Ukraine
</t>
    </r>
  </si>
  <si>
    <r>
      <rPr>
        <sz val="12"/>
        <color theme="1"/>
        <rFont val="Calibri"/>
        <family val="2"/>
      </rPr>
      <t xml:space="preserve">Poverty headcount ratio at </t>
    </r>
    <r>
      <rPr>
        <b/>
        <sz val="12"/>
        <color theme="1"/>
        <rFont val="Calibri"/>
        <family val="2"/>
      </rPr>
      <t>$6.85 a day</t>
    </r>
    <r>
      <rPr>
        <sz val="12"/>
        <color theme="1"/>
        <rFont val="Calibri"/>
        <family val="2"/>
      </rPr>
      <t xml:space="preserve"> (2017 PPP) (% of population) in 2020/21
2020: Belarus, Lithuania, Ukraine</t>
    </r>
  </si>
  <si>
    <r>
      <rPr>
        <b/>
        <sz val="12"/>
        <color theme="1"/>
        <rFont val="Calibri"/>
        <family val="2"/>
      </rPr>
      <t>Gini index</t>
    </r>
    <r>
      <rPr>
        <sz val="12"/>
        <color theme="1"/>
        <rFont val="Calibri"/>
        <family val="2"/>
      </rPr>
      <t xml:space="preserve"> (World Bank) in 2020/21
2021 : Armenia, Georgia, Moldova
2020: Belarus, Ukraine, Lithuania</t>
    </r>
  </si>
  <si>
    <t xml:space="preserve">https://data.worldbank.org/indicator/SI.POV.GINI </t>
  </si>
  <si>
    <r>
      <rPr>
        <b/>
        <sz val="12"/>
        <color theme="1"/>
        <rFont val="Calibri"/>
        <family val="2"/>
      </rPr>
      <t xml:space="preserve">Medical doctors per 1,000 people
</t>
    </r>
    <r>
      <rPr>
        <sz val="12"/>
        <color theme="1"/>
        <rFont val="Calibri"/>
        <family val="2"/>
      </rPr>
      <t xml:space="preserve">
2020: Georgia, Moldova
2019: Azerbaijan, Belarus, Lithuania
2017: Armenia
2014: Ukraine </t>
    </r>
  </si>
  <si>
    <t xml:space="preserve">https://ourworldindata.org/grapher/physicians-per-1000-people </t>
  </si>
  <si>
    <t>Linear transformation 1-0, benchmarks defined by Lithuania and worst performing EaP country in 2014</t>
  </si>
  <si>
    <r>
      <rPr>
        <sz val="12"/>
        <color theme="1"/>
        <rFont val="Calibri"/>
        <family val="2"/>
      </rPr>
      <t xml:space="preserve">Proportion of </t>
    </r>
    <r>
      <rPr>
        <b/>
        <sz val="12"/>
        <color theme="1"/>
        <rFont val="Calibri"/>
        <family val="2"/>
      </rPr>
      <t>mothers with newborns receiving maternity cash benefit</t>
    </r>
    <r>
      <rPr>
        <sz val="12"/>
        <color theme="1"/>
        <rFont val="Calibri"/>
        <family val="2"/>
      </rPr>
      <t xml:space="preserve"> (%) in 2020 (ILO estimates)
</t>
    </r>
  </si>
  <si>
    <t>https://unstats.un.org/sdgs/dataportal/  and   https://unstats-undesa.opendata.arcgis.com/datasets/indicator-1-3-1-ilo-proportion-of-mothers-with-newborns-receiving-maternity-cash-benefit-percent/explore?location=0.194306%2C17.605433%2C2.74&amp;showTable=true  and   https://country-profiles.unstatshub.org/</t>
  </si>
  <si>
    <t>Linear transformation 1-0, benchmarks defined by Lithuania and worst performing EaP country in 2016</t>
  </si>
  <si>
    <r>
      <rPr>
        <sz val="12"/>
        <color theme="1"/>
        <rFont val="Calibri"/>
        <family val="2"/>
      </rPr>
      <t xml:space="preserve">Proportion of </t>
    </r>
    <r>
      <rPr>
        <b/>
        <sz val="12"/>
        <color theme="1"/>
        <rFont val="Calibri"/>
        <family val="2"/>
      </rPr>
      <t>unemployed persons receiving unemployment cash benefit</t>
    </r>
    <r>
      <rPr>
        <sz val="12"/>
        <color theme="1"/>
        <rFont val="Calibri"/>
        <family val="2"/>
      </rPr>
      <t xml:space="preserve"> (%) in 2020 (ILO estimates)</t>
    </r>
  </si>
  <si>
    <t>https://unstats.un.org/sdgs/dataportal/database   and   https://unstats-undesa.opendata.arcgis.com/datasets/undesa::indicator-1-3-1-ilo-proportion-of-unemployed-persons-receiving-unemployment-cash-benefit-by-sex-percent/explore?location=30.209522%2C31.534429%2C4.18&amp;showTable=true  and   https://country-profiles.unstatshub.org/  and https://www.ilo.org/shinyapps/bulkexplorer5/?lang=en&amp;segment=indicator&amp;id=SDG_0131_SEX_SOC_RT_A&amp;ref_area=ARM</t>
  </si>
  <si>
    <r>
      <rPr>
        <sz val="12"/>
        <color theme="1"/>
        <rFont val="Calibri"/>
        <family val="2"/>
      </rPr>
      <t xml:space="preserve">Proportion of </t>
    </r>
    <r>
      <rPr>
        <b/>
        <sz val="12"/>
        <color theme="1"/>
        <rFont val="Calibri"/>
        <family val="2"/>
      </rPr>
      <t>vulnerable population receiving social assistance cash benefit</t>
    </r>
    <r>
      <rPr>
        <sz val="12"/>
        <color theme="1"/>
        <rFont val="Calibri"/>
        <family val="2"/>
      </rPr>
      <t xml:space="preserve"> (%) in 2020 [Ukraine: 2018] (ILO estimates)</t>
    </r>
  </si>
  <si>
    <t>https://unstats-undesa.opendata.arcgis.com/datasets/undesa::indicator-1-3-1-ilo-proportion-of-vulnerable-population-receiving-social-assistance-cash-benefit-by-sex-percent/explore?location=34.701208%2C24.865089%2C4.19&amp;showTable=true   and     https://country-profiles.unstatshub.org/</t>
  </si>
  <si>
    <r>
      <rPr>
        <sz val="12"/>
        <color theme="1"/>
        <rFont val="Calibri"/>
        <family val="2"/>
      </rPr>
      <t xml:space="preserve">Proportion of </t>
    </r>
    <r>
      <rPr>
        <b/>
        <sz val="12"/>
        <color theme="1"/>
        <rFont val="Calibri"/>
        <family val="2"/>
      </rPr>
      <t>employed population covered in the event of work injury</t>
    </r>
    <r>
      <rPr>
        <sz val="12"/>
        <color theme="1"/>
        <rFont val="Calibri"/>
        <family val="2"/>
      </rPr>
      <t xml:space="preserve"> (%) in 2020 [Lithuania: 2019] (ILO estimates)</t>
    </r>
  </si>
  <si>
    <t>https://unstats-undesa.opendata.arcgis.com/datasets/undesa::indicator-1-3-1-ilo-proportion-of-employed-population-covered-in-the-event-of-work-injury-by-sex-percent/explore?location=5.133078%2C2.761507%2C2.95&amp;showTable=true   and   https://country-profiles.unstatshub.org/</t>
  </si>
  <si>
    <t>Linear transformation 1-0, benchmarks defined by Lithuania and worst performing EaP country in 2020</t>
  </si>
  <si>
    <r>
      <rPr>
        <sz val="12"/>
        <color theme="1"/>
        <rFont val="Calibri"/>
        <family val="2"/>
      </rPr>
      <t xml:space="preserve">Proportion of </t>
    </r>
    <r>
      <rPr>
        <b/>
        <sz val="12"/>
        <color theme="1"/>
        <rFont val="Calibri"/>
        <family val="2"/>
      </rPr>
      <t>population covered by at least one social protection benefit</t>
    </r>
    <r>
      <rPr>
        <sz val="12"/>
        <color theme="1"/>
        <rFont val="Calibri"/>
        <family val="2"/>
      </rPr>
      <t xml:space="preserve"> (%) in 2020 [Ukraine: 2018] (ILO estimates)</t>
    </r>
  </si>
  <si>
    <t>https://unstats-undesa.opendata.arcgis.com/datasets/undesa::indicator-1-3-1-ilo-proportion-of-population-covered-by-at-least-one-social-protection-benefit-by-sex-percent/explore?location=1.456114%2C-0.573487%2C1.39&amp;showTable=true   and    https://country-profiles.unstatshub.org/</t>
  </si>
  <si>
    <r>
      <rPr>
        <sz val="12"/>
        <color theme="1"/>
        <rFont val="Calibri"/>
        <family val="2"/>
      </rPr>
      <t xml:space="preserve">Proportion of </t>
    </r>
    <r>
      <rPr>
        <b/>
        <sz val="12"/>
        <color theme="1"/>
        <rFont val="Calibri"/>
        <family val="2"/>
      </rPr>
      <t>population above statutory pensionable age receiving a pension</t>
    </r>
    <r>
      <rPr>
        <sz val="12"/>
        <color theme="1"/>
        <rFont val="Calibri"/>
        <family val="2"/>
      </rPr>
      <t xml:space="preserve"> (%) in 2020 (ILO estimates)</t>
    </r>
  </si>
  <si>
    <t>https://unstats-undesa.opendata.arcgis.com/datasets/indicator-1-3-1-ilo-proportion-of-population-above-statutory-pensionable-age-receiving-a-pension-by-sex-percent/explore?location=1.693838%2C1.735981%2C1.55&amp;showTable=true     and    https://country-profiles.unstatshub.org/</t>
  </si>
  <si>
    <t>Food security, improved nutrition and sustainable agriculture (Goal 2)</t>
  </si>
  <si>
    <t>3.1.2 Food security, improved nutrition and sustainable agriculture (Goal 2)</t>
  </si>
  <si>
    <r>
      <rPr>
        <sz val="12"/>
        <color rgb="FF000000"/>
        <rFont val="Calibri"/>
        <family val="2"/>
      </rPr>
      <t xml:space="preserve">Prevalence of </t>
    </r>
    <r>
      <rPr>
        <b/>
        <sz val="12"/>
        <color rgb="FF000000"/>
        <rFont val="Calibri"/>
        <family val="2"/>
      </rPr>
      <t>undernourishment</t>
    </r>
    <r>
      <rPr>
        <sz val="12"/>
        <color rgb="FF000000"/>
        <rFont val="Calibri"/>
        <family val="2"/>
      </rPr>
      <t xml:space="preserve"> </t>
    </r>
    <r>
      <rPr>
        <sz val="12"/>
        <color rgb="FF000000"/>
        <rFont val="Calibri"/>
        <family val="2"/>
      </rPr>
      <t>(%) in 2020</t>
    </r>
  </si>
  <si>
    <t>https://data.worldbank.org/indicator/SN.ITK.DEFC.ZS?locations=AM-AZ-BY-GE-MD-UA-LT</t>
  </si>
  <si>
    <r>
      <rPr>
        <sz val="12"/>
        <color theme="1"/>
        <rFont val="Calibri"/>
        <family val="2"/>
      </rPr>
      <t xml:space="preserve">Prevalence of </t>
    </r>
    <r>
      <rPr>
        <b/>
        <sz val="12"/>
        <color theme="1"/>
        <rFont val="Calibri"/>
        <family val="2"/>
      </rPr>
      <t>stunting in children under 5 years of age</t>
    </r>
    <r>
      <rPr>
        <sz val="12"/>
        <color theme="1"/>
        <rFont val="Calibri"/>
        <family val="2"/>
      </rPr>
      <t xml:space="preserve"> (%) in 2022
</t>
    </r>
  </si>
  <si>
    <t>https://data.worldbank.org/indicator/SH.STA.STNT.ME.ZS?locations=AM-AZ-BY-GE-MD-UA-LT</t>
  </si>
  <si>
    <r>
      <rPr>
        <sz val="12"/>
        <color theme="1"/>
        <rFont val="Calibri"/>
        <family val="2"/>
      </rPr>
      <t xml:space="preserve">Prevalence of </t>
    </r>
    <r>
      <rPr>
        <b/>
        <sz val="12"/>
        <color theme="1"/>
        <rFont val="Calibri"/>
        <family val="2"/>
      </rPr>
      <t>wasting in children under 5 years of age</t>
    </r>
    <r>
      <rPr>
        <sz val="12"/>
        <color theme="1"/>
        <rFont val="Calibri"/>
        <family val="2"/>
      </rPr>
      <t xml:space="preserve"> (%)
2021: Lithuania
2018: Georgia 
2016:Armenia
2013: Azerbaijan
2012: Moldova
2005: Belarus
2000: Ukraine</t>
    </r>
  </si>
  <si>
    <t>https://data.worldbank.org/indicator/SH.STA.WAST.ZS?locations=AM-AZ-BY-GE-MD-UA-LT</t>
  </si>
  <si>
    <r>
      <rPr>
        <sz val="12"/>
        <color theme="1"/>
        <rFont val="Calibri"/>
        <family val="2"/>
      </rPr>
      <t xml:space="preserve">Prevalence of </t>
    </r>
    <r>
      <rPr>
        <b/>
        <sz val="12"/>
        <color theme="1"/>
        <rFont val="Calibri"/>
        <family val="2"/>
      </rPr>
      <t>obesity, BMI ≥ 30</t>
    </r>
    <r>
      <rPr>
        <sz val="12"/>
        <color theme="1"/>
        <rFont val="Calibri"/>
        <family val="2"/>
      </rPr>
      <t xml:space="preserve"> (% of adult population) in 2016</t>
    </r>
  </si>
  <si>
    <t>https://apps.who.int/gho/data/node.main.A900A?lang=en     and   https://www.who.int/data/gho/data/indicators/indicator-details/GHO/prevalence-of-obesity-among-adults-bmi-=-30-(age-standardized-estimate)-(-)</t>
  </si>
  <si>
    <t>Inverse linear transformation 0-1, benchmarks defined by Lithuania and worst performing EaP country in 2015</t>
  </si>
  <si>
    <r>
      <rPr>
        <b/>
        <sz val="12"/>
        <color theme="1"/>
        <rFont val="Calibri"/>
        <family val="2"/>
      </rPr>
      <t>Human Trophic Level</t>
    </r>
    <r>
      <rPr>
        <sz val="12"/>
        <color theme="1"/>
        <rFont val="Calibri"/>
        <family val="2"/>
      </rPr>
      <t xml:space="preserve"> (best 2-3 worst) in 2017</t>
    </r>
  </si>
  <si>
    <t>https://dashboards.sdgindex.org/map/indicators/human-trophic-level</t>
  </si>
  <si>
    <t>Inverse linear transformation 0-1, benchmarks defined by Lithuania and worst performing EaP country in 2016</t>
  </si>
  <si>
    <r>
      <rPr>
        <b/>
        <sz val="12"/>
        <color theme="1"/>
        <rFont val="Calibri"/>
        <family val="2"/>
      </rPr>
      <t>Cereal yield</t>
    </r>
    <r>
      <rPr>
        <sz val="12"/>
        <color theme="1"/>
        <rFont val="Calibri"/>
        <family val="2"/>
      </rPr>
      <t xml:space="preserve"> (tonnes per hectare of harvested land) in 2021</t>
    </r>
  </si>
  <si>
    <t>https://data.worldbank.org/indicator/AG.YLD.CREL.KG?locations=AM</t>
  </si>
  <si>
    <r>
      <rPr>
        <b/>
        <sz val="12"/>
        <color theme="1"/>
        <rFont val="Calibri"/>
        <family val="2"/>
      </rPr>
      <t>Sustainable Nitrogen Management Index</t>
    </r>
    <r>
      <rPr>
        <sz val="12"/>
        <color theme="1"/>
        <rFont val="Calibri"/>
        <family val="2"/>
      </rPr>
      <t xml:space="preserve"> (best 0-1.41 worst) in 2015</t>
    </r>
  </si>
  <si>
    <t>https://dashboards.sdgindex.org/map/indicators/sustainable-nitrogen-management-index</t>
  </si>
  <si>
    <t>Healthy lives and well-being (Goal 3)</t>
  </si>
  <si>
    <r>
      <rPr>
        <b/>
        <sz val="12"/>
        <color theme="1"/>
        <rFont val="Calibri"/>
        <family val="2"/>
      </rPr>
      <t>Maternal mortality rate</t>
    </r>
    <r>
      <rPr>
        <sz val="12"/>
        <color theme="1"/>
        <rFont val="Calibri"/>
        <family val="2"/>
      </rPr>
      <t xml:space="preserve"> (per 100,000 live births, modeled estimate by World Bank) in 2020</t>
    </r>
  </si>
  <si>
    <t>https://data.worldbank.org/indicator/SH.STA.MMRT?locations=AM-AZ-BY-GE-MD-UA-LT. See also: https://unstats-undesa.opendata.arcgis.com/datasets/undesa::indicator-3-1-1-maternal-mortality-ratio/explore?location=5.618717%2C1.385045%2C2.57&amp;showTable=true</t>
  </si>
  <si>
    <r>
      <rPr>
        <b/>
        <sz val="12"/>
        <color theme="1"/>
        <rFont val="Calibri"/>
        <family val="2"/>
      </rPr>
      <t>Neonatal mortality rate</t>
    </r>
    <r>
      <rPr>
        <sz val="12"/>
        <color theme="1"/>
        <rFont val="Calibri"/>
        <family val="2"/>
      </rPr>
      <t xml:space="preserve"> (per 1,000 live births) in 2021 </t>
    </r>
  </si>
  <si>
    <t>UN Inter-agency Group for Child Mortality Estimation
https://databank.worldbank.org/source/world-development-indicators
https://childmortality.org/data/
See also: https://unstats-undesa.opendata.arcgis.com/datasets/indicator-3-2-2-neonatal-mortality-rate-deaths-per-1-000-live-births/explore?location=1.693838%2C1.735981%2C1.55&amp;showTable=true</t>
  </si>
  <si>
    <r>
      <rPr>
        <b/>
        <sz val="12"/>
        <color theme="1"/>
        <rFont val="Calibri"/>
        <family val="2"/>
      </rPr>
      <t>Mortality rate, under-5</t>
    </r>
    <r>
      <rPr>
        <sz val="12"/>
        <color theme="1"/>
        <rFont val="Calibri"/>
        <family val="2"/>
      </rPr>
      <t xml:space="preserve"> (per 1,000 live births) in 2021</t>
    </r>
  </si>
  <si>
    <t>UN Inter-agency Group for Child Mortality Estimation
https://databank.worldbank.org/source/world-development-indicators
https://childmortality.org/data/
See also: https://unstats-undesa.opendata.arcgis.com/datasets/undesa::indicator-3-2-1-under-five-mortality-rate-by-sex-deaths-per-1-000-live-births/explore?location=10.321960%2C150.533777%2C1.55&amp;showTable=true</t>
  </si>
  <si>
    <r>
      <rPr>
        <b/>
        <sz val="12"/>
        <color theme="1"/>
        <rFont val="Calibri"/>
        <family val="2"/>
      </rPr>
      <t>Incidence of tuberculosis</t>
    </r>
    <r>
      <rPr>
        <sz val="12"/>
        <color theme="1"/>
        <rFont val="Calibri"/>
        <family val="2"/>
      </rPr>
      <t xml:space="preserve"> (per 100,000 population) in 2021</t>
    </r>
  </si>
  <si>
    <r>
      <rPr>
        <b/>
        <sz val="12"/>
        <color theme="1"/>
        <rFont val="Calibri"/>
        <family val="2"/>
      </rPr>
      <t>New HIV infections</t>
    </r>
    <r>
      <rPr>
        <sz val="12"/>
        <color theme="1"/>
        <rFont val="Calibri"/>
        <family val="2"/>
      </rPr>
      <t xml:space="preserve"> (per 1,000 uninfected population) in 2021 [Armenia: 2019]</t>
    </r>
  </si>
  <si>
    <t>https://databank.worldbank.org/source/world-development-indicators    For Armenia, see: https://unstats-undesa.opendata.arcgis.com/datasets/indicator-3-3-1-number-of-new-hiv-infections-per-1-000-uninfected-population-by-sex-and-age-per-1-000-uninfected-population/explore?location=4.038526%2C39.413893%2C3.00&amp;showTable=true</t>
  </si>
  <si>
    <r>
      <rPr>
        <sz val="12"/>
        <color theme="1"/>
        <rFont val="Calibri"/>
        <family val="2"/>
      </rPr>
      <t xml:space="preserve">Age-standardised </t>
    </r>
    <r>
      <rPr>
        <b/>
        <sz val="12"/>
        <color theme="1"/>
        <rFont val="Calibri"/>
        <family val="2"/>
      </rPr>
      <t>death rate due to cardiovascular disease, cancer, diabetes, or chronic respiratory disease in adults aged 30–70 years</t>
    </r>
    <r>
      <rPr>
        <sz val="12"/>
        <color theme="1"/>
        <rFont val="Calibri"/>
        <family val="2"/>
      </rPr>
      <t xml:space="preserve"> (%) in 2019</t>
    </r>
  </si>
  <si>
    <t>https://databank.worldbank.org/source/world-development-indicators
See also: https://unstats-undesa.opendata.arcgis.com/datasets/indicator-3-4-1-mortality-rate-attributed-to-cardiovascular-disease-cancer-diabetes-or-chronic-respiratory-disease-probability/explore?location=1.426409%2C1.385045%2C1.95&amp;showTable=true</t>
  </si>
  <si>
    <r>
      <rPr>
        <sz val="12"/>
        <color theme="1"/>
        <rFont val="Calibri"/>
        <family val="2"/>
      </rPr>
      <t xml:space="preserve">Age-standardized </t>
    </r>
    <r>
      <rPr>
        <b/>
        <sz val="12"/>
        <color theme="1"/>
        <rFont val="Calibri"/>
        <family val="2"/>
      </rPr>
      <t xml:space="preserve">death rate attributable to household air pollution and ambient air pollution </t>
    </r>
    <r>
      <rPr>
        <sz val="12"/>
        <color theme="1"/>
        <rFont val="Calibri"/>
        <family val="2"/>
      </rPr>
      <t>(per 100,000 population) in 2016</t>
    </r>
  </si>
  <si>
    <t>https://databank.worldbank.org/source/world-development-indicators
 See also: https://unstats-undesa.opendata.arcgis.com/datasets/undesa::indicator-3-9-1-age-standardized-mortality-rate-attributed-to-household-and-ambient-air-pollution-deaths-per-100-000-population/explore?showTable=true</t>
  </si>
  <si>
    <r>
      <rPr>
        <b/>
        <sz val="12"/>
        <color theme="1"/>
        <rFont val="Calibri"/>
        <family val="2"/>
      </rPr>
      <t>Traffic deaths</t>
    </r>
    <r>
      <rPr>
        <sz val="12"/>
        <color theme="1"/>
        <rFont val="Calibri"/>
        <family val="2"/>
      </rPr>
      <t xml:space="preserve"> (per 100,000 population) in 2019</t>
    </r>
  </si>
  <si>
    <t>https://www.who.int/data/gho/data/indicators/indicator-details/GHO/estimated-road-traffic-death-rate-(per-100-000-population)    See also: WB Data by SDGs / https://dashboards.sdgindex.org/map/indicators/traffic-deaths    /    https://unstats-undesa.opendata.arcgis.com/datasets/undesa::indicator-3-6-1-death-rate-due-to-road-traffic-injuries-by-sex-per-100-000-population/explore?showTable=true</t>
  </si>
  <si>
    <r>
      <rPr>
        <b/>
        <sz val="12"/>
        <color theme="1"/>
        <rFont val="Calibri"/>
        <family val="2"/>
      </rPr>
      <t>Life expectancy at birth</t>
    </r>
    <r>
      <rPr>
        <sz val="12"/>
        <color theme="1"/>
        <rFont val="Calibri"/>
        <family val="2"/>
      </rPr>
      <t xml:space="preserve"> (years) in 2021</t>
    </r>
  </si>
  <si>
    <t>https://data.worldbank.org/indicator/SP.DYN.LE00.IN?locations=AM-AZ-BY-GE-MD-UA-LT</t>
  </si>
  <si>
    <t>Linear transformation 1-0, benchmarks defined by Lithuania and worst performing EaP country in 2015</t>
  </si>
  <si>
    <r>
      <rPr>
        <b/>
        <sz val="12"/>
        <color theme="1"/>
        <rFont val="Calibri"/>
        <family val="2"/>
      </rPr>
      <t>Adolescent fertility rate</t>
    </r>
    <r>
      <rPr>
        <sz val="12"/>
        <color theme="1"/>
        <rFont val="Calibri"/>
        <family val="2"/>
      </rPr>
      <t xml:space="preserve"> (births per 1,000 females aged 15 to 19) in 2021</t>
    </r>
  </si>
  <si>
    <t>https://data.worldbank.org/indicator/SP.ADO.TFRT?locations=AM-AZ-BY-GE-MD-UA-LT</t>
  </si>
  <si>
    <r>
      <rPr>
        <b/>
        <sz val="12"/>
        <color theme="1"/>
        <rFont val="Calibri"/>
        <family val="2"/>
      </rPr>
      <t>Births attended by skilled health personnel</t>
    </r>
    <r>
      <rPr>
        <sz val="12"/>
        <color theme="1"/>
        <rFont val="Calibri"/>
        <family val="2"/>
      </rPr>
      <t xml:space="preserve"> (%) 
2021: Azerbaijan, Georgia, Moldova, Lithuania
2020: Belarus 
2016: Armenia / 2014: Ukraine</t>
    </r>
  </si>
  <si>
    <t>WB Data by SDGs and https://www.who.int/data/gho/data/indicators/indicator-details/GHO/births-attended-by-skilled-health-personnel-(-)  . See also: https://unstats-undesa.opendata.arcgis.com/datasets/undesa::indicator-3-1-2-proportion-of-births-attended-by-skilled-health-personnel-percent/explore?showTable=true   /    https://www.who.int/data/gho/data/themes/topics/sdg-target-3-1-maternal-mortality    /    https://www.who.int/data/gho/data/indicators/indicator-details/GHO/births-attended-by-skilled-health-personnel-(-)</t>
  </si>
  <si>
    <r>
      <rPr>
        <b/>
        <sz val="12"/>
        <color theme="1"/>
        <rFont val="Calibri"/>
        <family val="2"/>
      </rPr>
      <t>Surviving infants who received 2 WHO-recommended vaccines</t>
    </r>
    <r>
      <rPr>
        <sz val="12"/>
        <color theme="1"/>
        <rFont val="Calibri"/>
        <family val="2"/>
      </rPr>
      <t xml:space="preserve"> (%) in 2021</t>
    </r>
  </si>
  <si>
    <t>https://dashboards.sdgindex.org/map/indicators/surviving-infants-who-received-2-who-recommended-vaccines</t>
  </si>
  <si>
    <r>
      <rPr>
        <b/>
        <sz val="12"/>
        <color theme="1"/>
        <rFont val="Calibri"/>
        <family val="2"/>
      </rPr>
      <t>Universal health coverage</t>
    </r>
    <r>
      <rPr>
        <sz val="12"/>
        <color theme="1"/>
        <rFont val="Calibri"/>
        <family val="2"/>
      </rPr>
      <t xml:space="preserve"> (UHC) index of service coverage (worst 0-100 best) in 2021</t>
    </r>
  </si>
  <si>
    <t>https://www.who.int/data/gho/data/indicators/indicator-details/GHO/uhc-index-of-service-coverage       WB Data by SDGs is lower,  see also https://dashboards.sdgindex.org/map/indicators/universal-health-coverage-uhc-index-of-service-coverage</t>
  </si>
  <si>
    <r>
      <rPr>
        <b/>
        <sz val="12"/>
        <color theme="1"/>
        <rFont val="Calibri"/>
        <family val="2"/>
      </rPr>
      <t>Subjective well-being</t>
    </r>
    <r>
      <rPr>
        <sz val="12"/>
        <color theme="1"/>
        <rFont val="Calibri"/>
        <family val="2"/>
      </rPr>
      <t xml:space="preserve"> (average ladder score, worst 0-10 best) in 2022 [Azerbaijan, Belarus 2019]</t>
    </r>
  </si>
  <si>
    <t>https://dashboards.sdgindex.org/map/indicators/subjective-well-being</t>
  </si>
  <si>
    <r>
      <rPr>
        <b/>
        <sz val="12"/>
        <color theme="1"/>
        <rFont val="Calibri"/>
        <family val="2"/>
      </rPr>
      <t>Infant mortality rate</t>
    </r>
    <r>
      <rPr>
        <sz val="12"/>
        <color theme="1"/>
        <rFont val="Calibri"/>
        <family val="2"/>
      </rPr>
      <t xml:space="preserve"> (deaths per 1,000 live births) in 2021</t>
    </r>
  </si>
  <si>
    <t>https://data.worldbank.org/indicator/SP.DYN.IMRT.IN?locations=AM-AZ-BY-GE-MD-UA-LT</t>
  </si>
  <si>
    <r>
      <rPr>
        <sz val="12"/>
        <color theme="1"/>
        <rFont val="Calibri"/>
        <family val="2"/>
      </rPr>
      <t xml:space="preserve">Prevalence of </t>
    </r>
    <r>
      <rPr>
        <b/>
        <sz val="12"/>
        <color theme="1"/>
        <rFont val="Calibri"/>
        <family val="2"/>
      </rPr>
      <t>moderate or severe food insecurity in the adult population</t>
    </r>
    <r>
      <rPr>
        <sz val="12"/>
        <color theme="1"/>
        <rFont val="Calibri"/>
        <family val="2"/>
      </rPr>
      <t xml:space="preserve"> (%) in 2020</t>
    </r>
  </si>
  <si>
    <t>Food and Agriculture Organization of the United Nations (FAO)
https://data.worldbank.org/indicator/SN.ITK.MSFI.ZS?locations=AM-AZ-BY-GE-MD-UA-LT   
See also https://unstats-undesa.opendata.arcgis.com/datasets/undesa::indicator-2-1-2-prevalence-of-moderate-or-severe-food-insecurity-in-the-adult-population-percent/explore?showTable=true</t>
  </si>
  <si>
    <r>
      <rPr>
        <sz val="12"/>
        <color theme="1"/>
        <rFont val="Calibri"/>
        <family val="2"/>
      </rPr>
      <t xml:space="preserve">Age-standardized </t>
    </r>
    <r>
      <rPr>
        <b/>
        <sz val="12"/>
        <color theme="1"/>
        <rFont val="Calibri"/>
        <family val="2"/>
      </rPr>
      <t>prevalence of current tobacco use among persons aged 15 years and older</t>
    </r>
    <r>
      <rPr>
        <sz val="12"/>
        <color theme="1"/>
        <rFont val="Calibri"/>
        <family val="2"/>
      </rPr>
      <t>(%) in 2020</t>
    </r>
  </si>
  <si>
    <t>WHO, Global Health Observatory Data Repository
https://data.worldbank.org/indicator/SH.PRV.SMOK?locations=AM-AZ-BY-GE-MD-UA-LT
https://www.who.int/data/gho/data/indicators/indicator-details/GHO/gho-tobacco-control-monitor-current-tobaccouse-tobaccosmoking-cigarrettesmoking-agestd-tobagestdcurr
https://www.who.int/publications/i/item/9789240039322</t>
  </si>
  <si>
    <t>Inclusive and equitable quality education and lifelong learning opportunities (Goal 4)</t>
  </si>
  <si>
    <r>
      <rPr>
        <b/>
        <sz val="12"/>
        <color theme="1"/>
        <rFont val="Calibri"/>
        <family val="2"/>
      </rPr>
      <t>Net primary enrollment rate</t>
    </r>
    <r>
      <rPr>
        <sz val="12"/>
        <color theme="1"/>
        <rFont val="Calibri"/>
        <family val="2"/>
      </rPr>
      <t xml:space="preserve"> (%) in 2021 [Lithuania: 2020;  Ukraine: 2014]</t>
    </r>
  </si>
  <si>
    <t>https://dashboards.sdgindex.org/map/indicators/net-primary-enrollment-rate</t>
  </si>
  <si>
    <r>
      <rPr>
        <b/>
        <sz val="12"/>
        <color theme="1"/>
        <rFont val="Calibri"/>
        <family val="2"/>
      </rPr>
      <t>Lower secondary completion rate</t>
    </r>
    <r>
      <rPr>
        <sz val="12"/>
        <color theme="1"/>
        <rFont val="Calibri"/>
        <family val="2"/>
      </rPr>
      <t xml:space="preserve"> (%) in 2021  [Lithuania: 2020; Ukraine: 2014]</t>
    </r>
  </si>
  <si>
    <t>https://dashboards.sdgindex.org/map/indicators/lower-secondary-completion-rate
https://data.worldbank.org/indicator/SE.SEC.CMPT.LO.ZS?locations=AM-AZ-BY-GE-MD-UA-LT
https://education-estimates.org/completion/data/</t>
  </si>
  <si>
    <r>
      <rPr>
        <b/>
        <sz val="12"/>
        <color theme="1"/>
        <rFont val="Calibri"/>
        <family val="2"/>
      </rPr>
      <t>Literacy rate youth</t>
    </r>
    <r>
      <rPr>
        <sz val="12"/>
        <color theme="1"/>
        <rFont val="Calibri"/>
        <family val="2"/>
      </rPr>
      <t xml:space="preserve"> (% of population aged 15 to 24)
2021: Moldov, Ukraine, Lithuania
2020: Armenia
2019: Azerbaijan, Belarus, Georgia</t>
    </r>
  </si>
  <si>
    <t>https://data.worldbank.org/indicator/SE.ADT.1524.LT.ZS?locations=AM-AZ-BY-GE-MD-UA-LT
https://dashboards.sdgindex.org/map/indicators/literacy-rate</t>
  </si>
  <si>
    <r>
      <rPr>
        <b/>
        <sz val="12"/>
        <color theme="1"/>
        <rFont val="Calibri"/>
        <family val="2"/>
      </rPr>
      <t>PISA score</t>
    </r>
    <r>
      <rPr>
        <sz val="12"/>
        <color theme="1"/>
        <rFont val="Calibri"/>
        <family val="2"/>
      </rPr>
      <t xml:space="preserve"> (worst 0-600 best) in 2018</t>
    </r>
  </si>
  <si>
    <t>https://www.oecd.org/pisa/publications/pisa-2018-results.htm</t>
  </si>
  <si>
    <t>Gender equality, empowerment of women / girls (Goal 5)</t>
  </si>
  <si>
    <r>
      <rPr>
        <sz val="12"/>
        <color theme="1"/>
        <rFont val="Calibri"/>
        <family val="2"/>
      </rPr>
      <t xml:space="preserve">Demand for </t>
    </r>
    <r>
      <rPr>
        <b/>
        <sz val="12"/>
        <color theme="1"/>
        <rFont val="Calibri"/>
        <family val="2"/>
      </rPr>
      <t>family planning satisfied by modern methods</t>
    </r>
    <r>
      <rPr>
        <sz val="12"/>
        <color theme="1"/>
        <rFont val="Calibri"/>
        <family val="2"/>
      </rPr>
      <t xml:space="preserve"> (% of females aged 15 to 49) in 2023</t>
    </r>
  </si>
  <si>
    <t>https://population.un.org/dataportal/data/indicators/8/locations/51,31,112,268,498,804,440/start/2014/end/2023/table/pivotbylocation</t>
  </si>
  <si>
    <r>
      <rPr>
        <sz val="12"/>
        <color theme="1"/>
        <rFont val="Calibri"/>
        <family val="2"/>
      </rPr>
      <t xml:space="preserve">Ratio of </t>
    </r>
    <r>
      <rPr>
        <b/>
        <sz val="12"/>
        <color theme="1"/>
        <rFont val="Calibri"/>
        <family val="2"/>
      </rPr>
      <t>female-to-male mean years of education received</t>
    </r>
    <r>
      <rPr>
        <sz val="12"/>
        <color theme="1"/>
        <rFont val="Calibri"/>
        <family val="2"/>
      </rPr>
      <t xml:space="preserve"> (%) in 2021</t>
    </r>
  </si>
  <si>
    <t>https://dashboards.sdgindex.org/map/indicators/ratio-of-female-to-male-mean-years-of-education-received</t>
  </si>
  <si>
    <r>
      <rPr>
        <sz val="12"/>
        <color theme="1"/>
        <rFont val="Calibri"/>
        <family val="2"/>
      </rPr>
      <t xml:space="preserve">Ratio of </t>
    </r>
    <r>
      <rPr>
        <b/>
        <sz val="12"/>
        <color theme="1"/>
        <rFont val="Calibri"/>
        <family val="2"/>
      </rPr>
      <t>female-to-male labour force participation rate</t>
    </r>
    <r>
      <rPr>
        <sz val="12"/>
        <color theme="1"/>
        <rFont val="Calibri"/>
        <family val="2"/>
      </rPr>
      <t xml:space="preserve"> (%) in 2022 [Ukraine 2021]</t>
    </r>
  </si>
  <si>
    <t xml:space="preserve">https://dashboards.sdgindex.org/map/indicators/ratio-of-female-to-male-labor-force-participation-rate       </t>
  </si>
  <si>
    <r>
      <rPr>
        <b/>
        <sz val="12"/>
        <color theme="1"/>
        <rFont val="Calibri"/>
        <family val="2"/>
      </rPr>
      <t>Seats held by women in national parliament</t>
    </r>
    <r>
      <rPr>
        <sz val="12"/>
        <color theme="1"/>
        <rFont val="Calibri"/>
        <family val="2"/>
      </rPr>
      <t xml:space="preserve"> (%) in 2021</t>
    </r>
  </si>
  <si>
    <t>https://dashboards.sdgindex.org/map/indicators/seats-held-by-women-in-national-parliament</t>
  </si>
  <si>
    <r>
      <rPr>
        <sz val="12"/>
        <color theme="1"/>
        <rFont val="Calibri"/>
        <family val="2"/>
      </rPr>
      <t xml:space="preserve">Proportion of </t>
    </r>
    <r>
      <rPr>
        <b/>
        <sz val="12"/>
        <color theme="1"/>
        <rFont val="Calibri"/>
        <family val="2"/>
      </rPr>
      <t>elected seats held by women in deliberative bodies of local government</t>
    </r>
    <r>
      <rPr>
        <sz val="12"/>
        <color theme="1"/>
        <rFont val="Calibri"/>
        <family val="2"/>
      </rPr>
      <t xml:space="preserve"> (%)
2022: Georgia
2021: Armenia, Ukraine 
2020: Azerbaijan 
2019: Moldova, Lithuania
2018: Belarus</t>
    </r>
  </si>
  <si>
    <t>https://w3.unece.org/SDG/en/Indicator?id=141  /  https://w3.unece.org/PXWeb2015/pxweb/en/STAT/STAT__30-GE__05-PublicAnddecision/0035_en_SDLocalGov_r.px/table/tableViewLayout1/</t>
  </si>
  <si>
    <r>
      <rPr>
        <sz val="12"/>
        <color theme="1"/>
        <rFont val="Calibri"/>
        <family val="2"/>
      </rPr>
      <t xml:space="preserve">Proportion of </t>
    </r>
    <r>
      <rPr>
        <b/>
        <sz val="12"/>
        <color theme="1"/>
        <rFont val="Calibri"/>
        <family val="2"/>
      </rPr>
      <t>women in managerial positions</t>
    </r>
    <r>
      <rPr>
        <sz val="12"/>
        <color theme="1"/>
        <rFont val="Calibri"/>
        <family val="2"/>
      </rPr>
      <t xml:space="preserve"> (%) in 2021
[Armenia, Georgia 2020]</t>
    </r>
  </si>
  <si>
    <t xml:space="preserve">https://w3.unece.org/PXWeb2015/pxweb/en/STAT/STAT__92-SDG__01-sdgover/005_en_sdGoal5_r.px/table/tableViewLayout1/  and  https://w3.unece.org/SDG/en/Indicator?id=127  </t>
  </si>
  <si>
    <r>
      <rPr>
        <b/>
        <sz val="12"/>
        <color theme="1"/>
        <rFont val="Calibri"/>
        <family val="2"/>
      </rPr>
      <t>Gender Inequality Index</t>
    </r>
    <r>
      <rPr>
        <sz val="12"/>
        <color theme="1"/>
        <rFont val="Calibri"/>
        <family val="2"/>
      </rPr>
      <t xml:space="preserve"> in 2021 (GII), 0-best, 1-worst</t>
    </r>
  </si>
  <si>
    <t>https://hdr.undp.org/data-center/thematic-composite-indices/gender-inequality-index#/indicies/GII</t>
  </si>
  <si>
    <t xml:space="preserve">3.2 PLANET </t>
  </si>
  <si>
    <t>Planet</t>
  </si>
  <si>
    <t>Sustainable water management and sanitation for all (Goal 6)</t>
  </si>
  <si>
    <r>
      <rPr>
        <sz val="12"/>
        <color theme="1"/>
        <rFont val="Calibri"/>
        <family val="2"/>
      </rPr>
      <t xml:space="preserve">Population using </t>
    </r>
    <r>
      <rPr>
        <b/>
        <sz val="12"/>
        <color theme="1"/>
        <rFont val="Calibri"/>
        <family val="2"/>
      </rPr>
      <t>at least basic drinking water services</t>
    </r>
    <r>
      <rPr>
        <sz val="12"/>
        <color theme="1"/>
        <rFont val="Calibri"/>
        <family val="2"/>
      </rPr>
      <t xml:space="preserve"> (%) in 2020</t>
    </r>
  </si>
  <si>
    <t>https://data.worldbank.org/indicator/SH.H2O.BASW.ZS?locations=AM-AZ-BY-GE-MD-UA-LT</t>
  </si>
  <si>
    <r>
      <rPr>
        <sz val="12"/>
        <color theme="1"/>
        <rFont val="Calibri"/>
        <family val="2"/>
      </rPr>
      <t xml:space="preserve">Population using </t>
    </r>
    <r>
      <rPr>
        <b/>
        <sz val="12"/>
        <color theme="1"/>
        <rFont val="Calibri"/>
        <family val="2"/>
      </rPr>
      <t>at least basic sanitation services</t>
    </r>
    <r>
      <rPr>
        <sz val="12"/>
        <color theme="1"/>
        <rFont val="Calibri"/>
        <family val="2"/>
      </rPr>
      <t xml:space="preserve"> (%) in 2020 [Azerbaijan: 2019]</t>
    </r>
  </si>
  <si>
    <t>https://data.worldbank.org/indicator/SH.STA.BASS.ZS?locations=AM-AZ-BY-GE-MD-UA-LT</t>
  </si>
  <si>
    <r>
      <rPr>
        <b/>
        <sz val="12"/>
        <color theme="1"/>
        <rFont val="Calibri"/>
        <family val="2"/>
      </rPr>
      <t>Level of water stress: Freshwater withdrawal</t>
    </r>
    <r>
      <rPr>
        <sz val="12"/>
        <color theme="1"/>
        <rFont val="Calibri"/>
        <family val="2"/>
      </rPr>
      <t xml:space="preserve"> (% of available freshwater resources) in 2020</t>
    </r>
  </si>
  <si>
    <t>https://data.worldbank.org/indicator/ER.H2O.FWST.ZS?locations=AM-AZ-BY-GE-MD-UA-LT</t>
  </si>
  <si>
    <r>
      <rPr>
        <b/>
        <sz val="12"/>
        <color theme="1"/>
        <rFont val="Calibri"/>
        <family val="2"/>
      </rPr>
      <t>Anthropogenic wastewater that receives treatment</t>
    </r>
    <r>
      <rPr>
        <sz val="12"/>
        <color theme="1"/>
        <rFont val="Calibri"/>
        <family val="2"/>
      </rPr>
      <t xml:space="preserve"> (%) in 2020</t>
    </r>
  </si>
  <si>
    <t>https://dashboards.sdgindex.org/map/indicators/anthropogenic-wastewater-that-receives-treatment</t>
  </si>
  <si>
    <t>Linear transformation 1-0, benchmarks defined by Lithuania and worst performing EaP country in 2018</t>
  </si>
  <si>
    <r>
      <rPr>
        <b/>
        <sz val="12"/>
        <color theme="1"/>
        <rFont val="Calibri"/>
        <family val="2"/>
      </rPr>
      <t>Scarce water consumption embodied in imports</t>
    </r>
    <r>
      <rPr>
        <sz val="12"/>
        <color theme="1"/>
        <rFont val="Calibri"/>
        <family val="2"/>
      </rPr>
      <t xml:space="preserve"> (m³/capita) in 2018</t>
    </r>
  </si>
  <si>
    <t>https://dashboards.sdgindex.org/map/indicators/scarce-water-consumption-embodied-in-imports</t>
  </si>
  <si>
    <r>
      <rPr>
        <sz val="12"/>
        <color theme="1"/>
        <rFont val="Calibri"/>
        <family val="2"/>
      </rPr>
      <t xml:space="preserve">Population using </t>
    </r>
    <r>
      <rPr>
        <b/>
        <sz val="12"/>
        <color theme="1"/>
        <rFont val="Calibri"/>
        <family val="2"/>
      </rPr>
      <t>safely managed drinking water services</t>
    </r>
    <r>
      <rPr>
        <sz val="12"/>
        <color theme="1"/>
        <rFont val="Calibri"/>
        <family val="2"/>
      </rPr>
      <t xml:space="preserve"> (%) in 2020</t>
    </r>
  </si>
  <si>
    <r>
      <rPr>
        <sz val="12"/>
        <color theme="1"/>
        <rFont val="Calibri"/>
        <family val="2"/>
      </rPr>
      <t xml:space="preserve">Population using </t>
    </r>
    <r>
      <rPr>
        <b/>
        <sz val="12"/>
        <color theme="1"/>
        <rFont val="Calibri"/>
        <family val="2"/>
      </rPr>
      <t>safely managed sanitation services</t>
    </r>
    <r>
      <rPr>
        <sz val="12"/>
        <color theme="1"/>
        <rFont val="Calibri"/>
        <family val="2"/>
      </rPr>
      <t xml:space="preserve"> (%) in 2020 (Azerbaijan 2019, Moldova N/A)</t>
    </r>
  </si>
  <si>
    <t>https://databank.worldbank.org/source/world-development-indicators 
See also: https://w3.unece.org/PXWeb2015/pxweb/en/STAT/STAT__92-SDG__01-sdgover/006_en_sdGoal6_r.px/table/tableViewLayout1/</t>
  </si>
  <si>
    <r>
      <rPr>
        <sz val="12"/>
        <color theme="1"/>
        <rFont val="Calibri"/>
        <family val="2"/>
      </rPr>
      <t xml:space="preserve">Proportion of </t>
    </r>
    <r>
      <rPr>
        <b/>
        <sz val="12"/>
        <color theme="1"/>
        <rFont val="Calibri"/>
        <family val="2"/>
      </rPr>
      <t>safely treated domestic wastewater flows</t>
    </r>
    <r>
      <rPr>
        <sz val="12"/>
        <color theme="1"/>
        <rFont val="Calibri"/>
        <family val="2"/>
      </rPr>
      <t xml:space="preserve"> (%) in 2022</t>
    </r>
  </si>
  <si>
    <t>https://unstats.un.org/sdgs/dataportal/database  AND  https://w3.unece.org/PXWeb2015/pxweb/en/STAT/STAT__92-SDG__01-    /   https://unstats-undesa.opendata.arcgis.com/datasets/undesa::indicator-6-3-1-proportion-of-safely-treated-domestic-wastewater-flows-percent/explore?location=40.927347%2C37.234576%2C5.69 sdgover/006_en_sdGoal6_r.px/table/tableViewLayout1/</t>
  </si>
  <si>
    <t>Sustainable consumption and production (Goal 12)</t>
  </si>
  <si>
    <r>
      <rPr>
        <b/>
        <sz val="12"/>
        <color theme="1"/>
        <rFont val="Calibri"/>
        <family val="2"/>
      </rPr>
      <t>Municipal solid waste</t>
    </r>
    <r>
      <rPr>
        <sz val="12"/>
        <color theme="1"/>
        <rFont val="Calibri"/>
        <family val="2"/>
      </rPr>
      <t xml:space="preserve"> (kg/capita/day)
2016: Ukraine
2015: Azerbaijan, Belarus, Georgia, Moldova
2014: Armenia</t>
    </r>
  </si>
  <si>
    <t>https://dashboards.sdgindex.org/map/indicators/municipal-solid-waste</t>
  </si>
  <si>
    <r>
      <rPr>
        <b/>
        <sz val="12"/>
        <color theme="1"/>
        <rFont val="Calibri"/>
        <family val="2"/>
      </rPr>
      <t>Electronic waste</t>
    </r>
    <r>
      <rPr>
        <sz val="12"/>
        <color theme="1"/>
        <rFont val="Calibri"/>
        <family val="2"/>
      </rPr>
      <t xml:space="preserve"> (kg/capita) in 2019</t>
    </r>
  </si>
  <si>
    <t>https://dashboards.sdgindex.org/map/indicators/electronic-waste</t>
  </si>
  <si>
    <r>
      <rPr>
        <b/>
        <sz val="12"/>
        <color theme="1"/>
        <rFont val="Calibri"/>
        <family val="2"/>
      </rPr>
      <t>Arable land</t>
    </r>
    <r>
      <rPr>
        <sz val="12"/>
        <color theme="1"/>
        <rFont val="Calibri"/>
        <family val="2"/>
      </rPr>
      <t xml:space="preserve"> (% of land area) in 2020</t>
    </r>
  </si>
  <si>
    <t>https://data.worldbank.org/indicator/AG.LND.ARBL.ZS</t>
  </si>
  <si>
    <r>
      <rPr>
        <b/>
        <sz val="12"/>
        <color theme="1"/>
        <rFont val="Calibri"/>
        <family val="2"/>
      </rPr>
      <t>Agriculture, forestry and fishing, value added share of GDP</t>
    </r>
    <r>
      <rPr>
        <sz val="12"/>
        <color theme="1"/>
        <rFont val="Calibri"/>
        <family val="2"/>
      </rPr>
      <t xml:space="preserve"> (%) in 2022</t>
    </r>
  </si>
  <si>
    <t>https://data.worldbank.org/indicator/NV.AGR.TOTL.ZS?locations=AM-AZ-BY-GE-MD-UA-LT</t>
  </si>
  <si>
    <r>
      <rPr>
        <b/>
        <sz val="12"/>
        <color theme="1"/>
        <rFont val="Calibri"/>
        <family val="2"/>
      </rPr>
      <t xml:space="preserve">Manufacturing value added as a proportion of GDP (%) </t>
    </r>
    <r>
      <rPr>
        <sz val="12"/>
        <color theme="1"/>
        <rFont val="Calibri"/>
        <family val="2"/>
      </rPr>
      <t>in 2022</t>
    </r>
  </si>
  <si>
    <t>https://data.worldbank.org/indicator/NV.IND.MANF.ZS?locations=AM-AZ-BY-GE-MD-UA-LT</t>
  </si>
  <si>
    <r>
      <rPr>
        <b/>
        <sz val="12"/>
        <color theme="1"/>
        <rFont val="Calibri"/>
        <family val="2"/>
      </rPr>
      <t>Hazardous waste generated</t>
    </r>
    <r>
      <rPr>
        <sz val="12"/>
        <color theme="1"/>
        <rFont val="Calibri"/>
        <family val="2"/>
      </rPr>
      <t>, per capita (Kg)
2021: Azerbaijan, Belarus
2020: Lithuania
2019: Armenia, Moldova, Ukraine</t>
    </r>
  </si>
  <si>
    <t>https://unstats.un.org/sdgs/dataportal/database</t>
  </si>
  <si>
    <t>12.5076 </t>
  </si>
  <si>
    <r>
      <rPr>
        <b/>
        <sz val="12"/>
        <color theme="1"/>
        <rFont val="Calibri"/>
        <family val="2"/>
      </rPr>
      <t>Hazardous waste treated or disposed</t>
    </r>
    <r>
      <rPr>
        <sz val="12"/>
        <color theme="1"/>
        <rFont val="Calibri"/>
        <family val="2"/>
      </rPr>
      <t>, rate (%)
2021: Azerbaijan, Belarus
2019: Armenia, Moldova, Ukraine</t>
    </r>
  </si>
  <si>
    <t>100 </t>
  </si>
  <si>
    <t>Climate change and its impacts (Goal 13)</t>
  </si>
  <si>
    <r>
      <rPr>
        <b/>
        <sz val="12"/>
        <color theme="1"/>
        <rFont val="Calibri"/>
        <family val="2"/>
      </rPr>
      <t>CO₂ emissions from fossil fuel combustion and cement production</t>
    </r>
    <r>
      <rPr>
        <sz val="12"/>
        <color theme="1"/>
        <rFont val="Calibri"/>
        <family val="2"/>
      </rPr>
      <t xml:space="preserve"> (tCO2/capita) in 2021</t>
    </r>
  </si>
  <si>
    <t>https://dashboards.sdgindex.org/map/indicators/co2-emissions-from-fossil-fuel-combustion-and-cement-production  / see also  https://ourworldindata.org/co2/country/armenia?country=ARM~AZE~BLR~GEO~LTU~MDA~UKR</t>
  </si>
  <si>
    <r>
      <rPr>
        <b/>
        <sz val="12"/>
        <color theme="1"/>
        <rFont val="Calibri"/>
        <family val="2"/>
      </rPr>
      <t>CO₂ emissions embodied in imports</t>
    </r>
    <r>
      <rPr>
        <sz val="12"/>
        <color theme="1"/>
        <rFont val="Calibri"/>
        <family val="2"/>
      </rPr>
      <t xml:space="preserve"> (tCO₂/capita) in 2018</t>
    </r>
  </si>
  <si>
    <t>https://dashboards.sdgindex.org/map/indicators/co2-emissions-embodied-in-imports</t>
  </si>
  <si>
    <r>
      <rPr>
        <b/>
        <sz val="12"/>
        <color theme="1"/>
        <rFont val="Calibri"/>
        <family val="2"/>
      </rPr>
      <t>CO₂ emissions embodied in fossil fuel exports</t>
    </r>
    <r>
      <rPr>
        <sz val="12"/>
        <color theme="1"/>
        <rFont val="Calibri"/>
        <family val="2"/>
      </rPr>
      <t xml:space="preserve"> (kg/capita) in 2020/21
2021: Azerbaijan, Georgia, Moldova, Lithuania
2020: Armenia, Belarus, Ukraine</t>
    </r>
  </si>
  <si>
    <t>https://dashboards.sdgindex.org/map/indicators/co2-emissions-embodied-in-fossil-fuel-exports</t>
  </si>
  <si>
    <t>Conservation and sustainable use of marine and terrestrial ecosystems, sustainable forest management, reversion of land degradation, prevention of biodiversity loss (SDGs 14+15)</t>
  </si>
  <si>
    <r>
      <rPr>
        <b/>
        <sz val="12"/>
        <color theme="1"/>
        <rFont val="Calibri"/>
        <family val="2"/>
      </rPr>
      <t xml:space="preserve">Marine biodiversity threats </t>
    </r>
    <r>
      <rPr>
        <sz val="12"/>
        <color theme="1"/>
        <rFont val="Calibri"/>
        <family val="2"/>
      </rPr>
      <t>embodied in imports (per million population) in 2018</t>
    </r>
  </si>
  <si>
    <t>https://dashboards.sdgindex.org/map/indicators/marine-biodiversity-threats-embodied-in-imports</t>
  </si>
  <si>
    <r>
      <rPr>
        <b/>
        <sz val="12"/>
        <color theme="1"/>
        <rFont val="Calibri"/>
        <family val="2"/>
      </rPr>
      <t>Mean area that is protected in terrestrial sites important to biodiversity</t>
    </r>
    <r>
      <rPr>
        <sz val="12"/>
        <color theme="1"/>
        <rFont val="Calibri"/>
        <family val="2"/>
      </rPr>
      <t xml:space="preserve"> (%) in 2022</t>
    </r>
  </si>
  <si>
    <t>https://dashboards.sdgindex.org/map/indicators/mean-area-that-is-protected-in-terrestrial-sites-important-to-biodiversity</t>
  </si>
  <si>
    <r>
      <rPr>
        <b/>
        <sz val="12"/>
        <color theme="1"/>
        <rFont val="Calibri"/>
        <family val="2"/>
      </rPr>
      <t>Mean area that is protected in freshwater sites important to biodiversity</t>
    </r>
    <r>
      <rPr>
        <sz val="12"/>
        <color theme="1"/>
        <rFont val="Calibri"/>
        <family val="2"/>
      </rPr>
      <t xml:space="preserve"> (%) in 2022</t>
    </r>
  </si>
  <si>
    <t>https://dashboards.sdgindex.org/map/indicators/mean-area-that-is-protected-in-freshwater-sites-important-to-biodiversity</t>
  </si>
  <si>
    <r>
      <rPr>
        <b/>
        <sz val="12"/>
        <color theme="1"/>
        <rFont val="Calibri"/>
        <family val="2"/>
      </rPr>
      <t>Red List Index of species survival</t>
    </r>
    <r>
      <rPr>
        <sz val="12"/>
        <color theme="1"/>
        <rFont val="Calibri"/>
        <family val="2"/>
      </rPr>
      <t xml:space="preserve"> (worst 0-1 best) in 2023</t>
    </r>
  </si>
  <si>
    <r>
      <rPr>
        <b/>
        <sz val="12"/>
        <color theme="1"/>
        <rFont val="Calibri"/>
        <family val="2"/>
      </rPr>
      <t>Permanent deforestation</t>
    </r>
    <r>
      <rPr>
        <sz val="12"/>
        <color theme="1"/>
        <rFont val="Calibri"/>
        <family val="2"/>
      </rPr>
      <t xml:space="preserve"> (% of forest area, 3-year average) in 2021</t>
    </r>
  </si>
  <si>
    <t>https://dashboards.sdgindex.org/map/indicators/permanent-deforestation</t>
  </si>
  <si>
    <t>Inverse linear transformation 0-1, benchmarks defined by Lithuania and worst performing EaP country in 2013</t>
  </si>
  <si>
    <r>
      <rPr>
        <b/>
        <sz val="12"/>
        <color theme="1"/>
        <rFont val="Calibri"/>
        <family val="2"/>
      </rPr>
      <t xml:space="preserve">Terrestrial and freshwater biodiversity </t>
    </r>
    <r>
      <rPr>
        <sz val="12"/>
        <color theme="1"/>
        <rFont val="Calibri"/>
        <family val="2"/>
      </rPr>
      <t>threats embodied in import</t>
    </r>
    <r>
      <rPr>
        <b/>
        <sz val="12"/>
        <color theme="1"/>
        <rFont val="Calibri"/>
        <family val="2"/>
      </rPr>
      <t>s</t>
    </r>
    <r>
      <rPr>
        <sz val="12"/>
        <color theme="1"/>
        <rFont val="Calibri"/>
        <family val="2"/>
      </rPr>
      <t xml:space="preserve"> (per million population) in 2018</t>
    </r>
  </si>
  <si>
    <t>https://dashboards.sdgindex.org/map/indicators/terrestrial-and-freshwater-biodiversity-threats-embodied-in-imports</t>
  </si>
  <si>
    <t>Prosperity</t>
  </si>
  <si>
    <t>Sustained, inclusive and sustainable economic growth, full and productive employment and decent work for all (Goal 8)</t>
  </si>
  <si>
    <r>
      <rPr>
        <b/>
        <sz val="12"/>
        <color theme="1"/>
        <rFont val="Calibri"/>
        <family val="2"/>
      </rPr>
      <t>Adjusted GDP growth</t>
    </r>
    <r>
      <rPr>
        <sz val="12"/>
        <color theme="1"/>
        <rFont val="Calibri"/>
        <family val="2"/>
      </rPr>
      <t xml:space="preserve"> (%) in 2021</t>
    </r>
  </si>
  <si>
    <t>https://dashboards.sdgindex.org/map/indicators/adjusted-gdp-growth</t>
  </si>
  <si>
    <t>Linear transformation 1-0, benchmarks defined by Lithuania and worst performing EaP country in 2019</t>
  </si>
  <si>
    <r>
      <rPr>
        <b/>
        <sz val="12"/>
        <color rgb="FF000000"/>
        <rFont val="Calibri"/>
        <family val="2"/>
      </rPr>
      <t>Victims of modern slavery</t>
    </r>
    <r>
      <rPr>
        <sz val="12"/>
        <color rgb="FF000000"/>
        <rFont val="Calibri"/>
        <family val="2"/>
      </rPr>
      <t xml:space="preserve"> (per 1,000 population), Global Slavery Index 2023</t>
    </r>
  </si>
  <si>
    <t xml:space="preserve">Global Slavery Index 2023: https://www.walkfree.org/global-slavery-index/downloads/  </t>
  </si>
  <si>
    <r>
      <rPr>
        <sz val="12"/>
        <color theme="1"/>
        <rFont val="Calibri"/>
        <family val="2"/>
      </rPr>
      <t xml:space="preserve">Adults with an </t>
    </r>
    <r>
      <rPr>
        <b/>
        <sz val="12"/>
        <color theme="1"/>
        <rFont val="Calibri"/>
        <family val="2"/>
      </rPr>
      <t>account at a bank or other financial institution or with a mobile-money-service provider</t>
    </r>
    <r>
      <rPr>
        <sz val="12"/>
        <color theme="1"/>
        <rFont val="Calibri"/>
        <family val="2"/>
      </rPr>
      <t xml:space="preserve"> (% of population aged 15 or over)  in 2021
[Belarus 2017; Azerbaijan 2022]</t>
    </r>
  </si>
  <si>
    <t>https://data.worldbank.org/indicator/FX.OWN.TOTL.ZS?locations=AM-AZ-BY-GE-MD-UA-LT</t>
  </si>
  <si>
    <r>
      <rPr>
        <b/>
        <sz val="12"/>
        <color theme="1"/>
        <rFont val="Calibri"/>
        <family val="2"/>
      </rPr>
      <t>Unemployment rate</t>
    </r>
    <r>
      <rPr>
        <sz val="12"/>
        <color theme="1"/>
        <rFont val="Calibri"/>
        <family val="2"/>
      </rPr>
      <t xml:space="preserve"> (% of total labour force) modelled ILO estimates in 2022 [Ukraine 2021]</t>
    </r>
  </si>
  <si>
    <t>https://data.worldbank.org/indicator/SL.UEM.TOTL.ZS?locations=AM-AZ-BY-GE-MD-UA-LT</t>
  </si>
  <si>
    <r>
      <rPr>
        <sz val="12"/>
        <color theme="1"/>
        <rFont val="Calibri"/>
        <family val="2"/>
      </rPr>
      <t xml:space="preserve">Fundamental </t>
    </r>
    <r>
      <rPr>
        <b/>
        <sz val="12"/>
        <color theme="1"/>
        <rFont val="Calibri"/>
        <family val="2"/>
      </rPr>
      <t>labour rights are effectively guaranteed</t>
    </r>
    <r>
      <rPr>
        <sz val="12"/>
        <color theme="1"/>
        <rFont val="Calibri"/>
        <family val="2"/>
      </rPr>
      <t xml:space="preserve"> (worst 0–1 best) in 2022</t>
    </r>
  </si>
  <si>
    <t>https://worldjusticeproject.org/rule-of-law-index/country/2022/</t>
  </si>
  <si>
    <r>
      <rPr>
        <b/>
        <sz val="12"/>
        <color theme="1"/>
        <rFont val="Calibri"/>
        <family val="2"/>
      </rPr>
      <t>Fatal work-related accidents</t>
    </r>
    <r>
      <rPr>
        <sz val="12"/>
        <color theme="1"/>
        <rFont val="Calibri"/>
        <family val="2"/>
      </rPr>
      <t xml:space="preserve"> embodied in imports (per 100,000 population)  in 2018</t>
    </r>
  </si>
  <si>
    <t>https://dashboards.sdgindex.org/map/indicators/fatal-work-related-accidents-embodied-in-imports</t>
  </si>
  <si>
    <t>Access to affordable, reliable, sustainable and modern energy for all (Goal 7)</t>
  </si>
  <si>
    <r>
      <rPr>
        <sz val="12"/>
        <color theme="1"/>
        <rFont val="Calibri"/>
        <family val="2"/>
      </rPr>
      <t xml:space="preserve">Population with </t>
    </r>
    <r>
      <rPr>
        <b/>
        <sz val="12"/>
        <color theme="1"/>
        <rFont val="Calibri"/>
        <family val="2"/>
      </rPr>
      <t>access to electricity</t>
    </r>
    <r>
      <rPr>
        <sz val="12"/>
        <color theme="1"/>
        <rFont val="Calibri"/>
        <family val="2"/>
      </rPr>
      <t xml:space="preserve"> (%) in 2021</t>
    </r>
  </si>
  <si>
    <t>https://w3.unece.org/PXWeb2015/pxweb/en/STAT/STAT__92-SDG__01-sdgover/007_en_sdGoal7_r.px/table/tableViewLayout1/
https://data.worldbank.org/indicator/EG.ELC.ACCS.ZS?locations=AM-AZ-BY-GE-MD-UA-LT</t>
  </si>
  <si>
    <r>
      <rPr>
        <sz val="12"/>
        <color theme="1"/>
        <rFont val="Calibri"/>
        <family val="2"/>
      </rPr>
      <t xml:space="preserve">Population with </t>
    </r>
    <r>
      <rPr>
        <b/>
        <sz val="12"/>
        <color theme="1"/>
        <rFont val="Calibri"/>
        <family val="2"/>
      </rPr>
      <t>access to clean fuels and technologies for cooking</t>
    </r>
    <r>
      <rPr>
        <sz val="12"/>
        <color theme="1"/>
        <rFont val="Calibri"/>
        <family val="2"/>
      </rPr>
      <t xml:space="preserve"> (%) in 2021</t>
    </r>
  </si>
  <si>
    <t>https://data.worldbank.org/indicator/EG.CFT.ACCS.ZS?locations=AM-AZ-BY-GE-MD-UA-LT</t>
  </si>
  <si>
    <r>
      <rPr>
        <b/>
        <sz val="12"/>
        <color theme="1"/>
        <rFont val="Calibri"/>
        <family val="2"/>
      </rPr>
      <t>CO₂ emissions from fuel combustion for electricity and heating</t>
    </r>
    <r>
      <rPr>
        <sz val="12"/>
        <color theme="1"/>
        <rFont val="Calibri"/>
        <family val="2"/>
      </rPr>
      <t xml:space="preserve"> per total electricity output (MtCO₂/TWh) in 2019</t>
    </r>
  </si>
  <si>
    <t>https://dashboards.sdgindex.org/map/indicators/co2-emissions-from-fuel-combustion-per-total-electricity-output</t>
  </si>
  <si>
    <r>
      <rPr>
        <b/>
        <sz val="12"/>
        <color theme="1"/>
        <rFont val="Calibri"/>
        <family val="2"/>
      </rPr>
      <t>Renewable energy share</t>
    </r>
    <r>
      <rPr>
        <sz val="12"/>
        <color theme="1"/>
        <rFont val="Calibri"/>
        <family val="2"/>
      </rPr>
      <t xml:space="preserve"> in the total final energy </t>
    </r>
    <r>
      <rPr>
        <b/>
        <sz val="12"/>
        <color theme="1"/>
        <rFont val="Calibri"/>
        <family val="2"/>
      </rPr>
      <t>consumption</t>
    </r>
    <r>
      <rPr>
        <sz val="12"/>
        <color theme="1"/>
        <rFont val="Calibri"/>
        <family val="2"/>
      </rPr>
      <t xml:space="preserve"> (%) in 2020</t>
    </r>
  </si>
  <si>
    <t>https://data.worldbank.org/indicator/EG.FEC.RNEW.ZS?locations=AM-AZ-BY-GE-MD-UA-LT</t>
  </si>
  <si>
    <t>Resilient infrastructure, inclusive and sustainable industrialization and innovation (Goal 9)</t>
  </si>
  <si>
    <r>
      <rPr>
        <b/>
        <sz val="12"/>
        <color theme="1"/>
        <rFont val="Calibri"/>
        <family val="2"/>
      </rPr>
      <t>Population using Internet</t>
    </r>
    <r>
      <rPr>
        <sz val="12"/>
        <color theme="1"/>
        <rFont val="Calibri"/>
        <family val="2"/>
      </rPr>
      <t>, (%) Source: “Digital 2023” (Internet penetration)</t>
    </r>
  </si>
  <si>
    <t>https://datareportal.com/reports/digital-2023-armenia</t>
  </si>
  <si>
    <r>
      <rPr>
        <b/>
        <sz val="12"/>
        <color theme="1"/>
        <rFont val="Calibri"/>
        <family val="2"/>
      </rPr>
      <t>Number of mobile connections</t>
    </r>
    <r>
      <rPr>
        <sz val="12"/>
        <color theme="1"/>
        <rFont val="Calibri"/>
        <family val="2"/>
      </rPr>
      <t xml:space="preserve"> (per 100 people) in 2021</t>
    </r>
  </si>
  <si>
    <t>https://data.worldbank.org/indicator/IT.CEL.SETS.P2?locations=AM-AZ-BY-GE-MD-UA-LT</t>
  </si>
  <si>
    <r>
      <rPr>
        <b/>
        <sz val="12"/>
        <color theme="1"/>
        <rFont val="Calibri"/>
        <family val="2"/>
      </rPr>
      <t>Speedtest Global Index</t>
    </r>
    <r>
      <rPr>
        <sz val="12"/>
        <color theme="1"/>
        <rFont val="Calibri"/>
        <family val="2"/>
      </rPr>
      <t xml:space="preserve">, mobile, among 137 countries, 1 – the highest speed, February 2023 </t>
    </r>
  </si>
  <si>
    <t xml:space="preserve">https://www.speedtest.net/global-index#mobile </t>
  </si>
  <si>
    <r>
      <rPr>
        <b/>
        <sz val="12"/>
        <color theme="1"/>
        <rFont val="Calibri"/>
        <family val="2"/>
      </rPr>
      <t>Speedtest Global Index</t>
    </r>
    <r>
      <rPr>
        <sz val="12"/>
        <color theme="1"/>
        <rFont val="Calibri"/>
        <family val="2"/>
      </rPr>
      <t xml:space="preserve">, fixed broadband, among 180 countries, February 2023 </t>
    </r>
  </si>
  <si>
    <t>https://www.speedtest.net/global-index#fixed</t>
  </si>
  <si>
    <r>
      <rPr>
        <b/>
        <sz val="12"/>
        <color theme="1"/>
        <rFont val="Calibri"/>
        <family val="2"/>
      </rPr>
      <t>Mobile broadband subscriptions</t>
    </r>
    <r>
      <rPr>
        <sz val="12"/>
        <color theme="1"/>
        <rFont val="Calibri"/>
        <family val="2"/>
      </rPr>
      <t xml:space="preserve"> (per 100 population) in 2021</t>
    </r>
  </si>
  <si>
    <t>Country ICT Data -- https://www.itu.int/en/ITU-D/Statistics/Pages/stat/default.aspx</t>
  </si>
  <si>
    <r>
      <rPr>
        <b/>
        <sz val="12"/>
        <color theme="1"/>
        <rFont val="Calibri"/>
        <family val="2"/>
      </rPr>
      <t>Logistics Performance Index</t>
    </r>
    <r>
      <rPr>
        <sz val="12"/>
        <color theme="1"/>
        <rFont val="Calibri"/>
        <family val="2"/>
      </rPr>
      <t>: Quality of trade and transport-related infrastructure (worst 1-5 best) in 2023</t>
    </r>
  </si>
  <si>
    <t>https://lpi.worldbank.org/international/global</t>
  </si>
  <si>
    <t>-</t>
  </si>
  <si>
    <r>
      <rPr>
        <b/>
        <sz val="12"/>
        <color theme="1"/>
        <rFont val="Calibri"/>
        <family val="2"/>
      </rPr>
      <t>The Times Higher Education Universities Ranking</t>
    </r>
    <r>
      <rPr>
        <sz val="12"/>
        <color theme="1"/>
        <rFont val="Calibri"/>
        <family val="2"/>
      </rPr>
      <t>: Average score of top 3 universities (worst 0-100 best) in 2023</t>
    </r>
  </si>
  <si>
    <r>
      <rPr>
        <b/>
        <sz val="12"/>
        <color theme="1"/>
        <rFont val="Calibri"/>
        <family val="2"/>
      </rPr>
      <t xml:space="preserve">Scientific and technical journal articles </t>
    </r>
    <r>
      <rPr>
        <sz val="12"/>
        <color theme="1"/>
        <rFont val="Calibri"/>
        <family val="2"/>
      </rPr>
      <t>(per 1,000 population) published in the three previous years, 2021</t>
    </r>
  </si>
  <si>
    <t>https://dashboards.sdgindex.org/map/indicators/articles-published-in-academic-journals</t>
  </si>
  <si>
    <r>
      <rPr>
        <b/>
        <sz val="12"/>
        <color theme="1"/>
        <rFont val="Calibri"/>
        <family val="2"/>
      </rPr>
      <t>Expenditure on research and development</t>
    </r>
    <r>
      <rPr>
        <sz val="12"/>
        <color theme="1"/>
        <rFont val="Calibri"/>
        <family val="2"/>
      </rPr>
      <t xml:space="preserve"> (% of GDP) in 2020</t>
    </r>
  </si>
  <si>
    <t>https://data.worldbank.org/indicator/GB.XPD.RSDV.GD.ZS?locations=AM-AZ-BY-GE-MD-UA-LT</t>
  </si>
  <si>
    <r>
      <rPr>
        <b/>
        <sz val="12"/>
        <color theme="1"/>
        <rFont val="Calibri"/>
        <family val="2"/>
      </rPr>
      <t>Global quality Infrastructure Index</t>
    </r>
    <r>
      <rPr>
        <sz val="12"/>
        <color theme="1"/>
        <rFont val="Calibri"/>
        <family val="2"/>
      </rPr>
      <t>: Report 2021. https://gqii.org/programme/ . Out of 184 countries, 1 best</t>
    </r>
  </si>
  <si>
    <t>https://gqii.org/global-quality-infrastructure-index-2021/</t>
  </si>
  <si>
    <t>Reduction of inequality (Goal 10)</t>
  </si>
  <si>
    <r>
      <rPr>
        <b/>
        <sz val="12"/>
        <color theme="1"/>
        <rFont val="Calibri"/>
        <family val="2"/>
      </rPr>
      <t>Palma</t>
    </r>
    <r>
      <rPr>
        <sz val="12"/>
        <color theme="1"/>
        <rFont val="Calibri"/>
        <family val="2"/>
      </rPr>
      <t xml:space="preserve"> ratio in 2020 [Azerbaijan 2005; Moldova and Lithuania 2019]</t>
    </r>
  </si>
  <si>
    <t>https://dashboards.sdgindex.org/map/indicators/palma-ratio</t>
  </si>
  <si>
    <r>
      <rPr>
        <b/>
        <sz val="12"/>
        <color theme="1"/>
        <rFont val="Calibri"/>
        <family val="2"/>
      </rPr>
      <t>Number of refugees</t>
    </r>
    <r>
      <rPr>
        <sz val="12"/>
        <color theme="1"/>
        <rFont val="Calibri"/>
        <family val="2"/>
      </rPr>
      <t xml:space="preserve"> per 100,000 population in 2022</t>
    </r>
  </si>
  <si>
    <t>12046.9587 </t>
  </si>
  <si>
    <t>Inclusive, safe, resilient and sustainable municipalities (Goal 11)</t>
  </si>
  <si>
    <r>
      <rPr>
        <sz val="12"/>
        <color theme="1"/>
        <rFont val="Calibri"/>
        <family val="2"/>
      </rPr>
      <t xml:space="preserve">Proportion of </t>
    </r>
    <r>
      <rPr>
        <b/>
        <sz val="12"/>
        <color theme="1"/>
        <rFont val="Calibri"/>
        <family val="2"/>
      </rPr>
      <t>urban population living in slums</t>
    </r>
    <r>
      <rPr>
        <sz val="12"/>
        <color theme="1"/>
        <rFont val="Calibri"/>
        <family val="2"/>
      </rPr>
      <t xml:space="preserve"> (%)
2020: Armenia, Belarus, Georgia
2018: Moldova, Ukraine
2012: Azerbaijan</t>
    </r>
  </si>
  <si>
    <t>https://unstats.un.org/sdgs/dataportal/database
https://data.worldbank.org/indicator/EN.POP.SLUM.UR.ZS?locations=AM-AZ-BY-GE-MD-UA-LT</t>
  </si>
  <si>
    <r>
      <rPr>
        <sz val="12"/>
        <color theme="1"/>
        <rFont val="Calibri"/>
        <family val="2"/>
      </rPr>
      <t xml:space="preserve">Annual mean </t>
    </r>
    <r>
      <rPr>
        <b/>
        <sz val="12"/>
        <color theme="1"/>
        <rFont val="Calibri"/>
        <family val="2"/>
      </rPr>
      <t>concentration of particulate matter of less than 2.5 microns in diameter</t>
    </r>
    <r>
      <rPr>
        <sz val="12"/>
        <color theme="1"/>
        <rFont val="Calibri"/>
        <family val="2"/>
      </rPr>
      <t xml:space="preserve"> (PM2.5) (μg/m³) in 2019</t>
    </r>
  </si>
  <si>
    <t>https://dashboards.sdgindex.org/map/indicators/annual-mean-concentration-of-particulate-matter-of-less-than-2-5-microns-in-diameter-pm2-5</t>
  </si>
  <si>
    <r>
      <rPr>
        <b/>
        <sz val="12"/>
        <color theme="1"/>
        <rFont val="Calibri"/>
        <family val="2"/>
      </rPr>
      <t>Access to improved water source</t>
    </r>
    <r>
      <rPr>
        <sz val="12"/>
        <color theme="1"/>
        <rFont val="Calibri"/>
        <family val="2"/>
      </rPr>
      <t>, piped (% of urban population) in 2020</t>
    </r>
  </si>
  <si>
    <t>https://dashboards.sdgindex.org/map/indicators/access-to-improved-water-source-piped</t>
  </si>
  <si>
    <r>
      <rPr>
        <b/>
        <sz val="12"/>
        <color theme="1"/>
        <rFont val="Calibri"/>
        <family val="2"/>
      </rPr>
      <t>Satisfaction with public transport</t>
    </r>
    <r>
      <rPr>
        <sz val="12"/>
        <color theme="1"/>
        <rFont val="Calibri"/>
        <family val="2"/>
      </rPr>
      <t xml:space="preserve"> (%) in 2022 
[Ukraine 2021; Azerbaijan, Belarus 2019]
</t>
    </r>
  </si>
  <si>
    <t>https://dashboards.sdgindex.org/map/indicators/satisfaction-with-public-transport</t>
  </si>
  <si>
    <t xml:space="preserve">3.4 PEACE AND PARTNERSHIP </t>
  </si>
  <si>
    <t>Peace and Partnership</t>
  </si>
  <si>
    <t xml:space="preserve">3.4. PEACE AND PARTNERSHIP </t>
  </si>
  <si>
    <t>Peaceful, inclusive and just societies; access to justice for all, effective, accountable and inclusive institutions (Goal 16)</t>
  </si>
  <si>
    <r>
      <rPr>
        <b/>
        <sz val="12"/>
        <color rgb="FF000000"/>
        <rFont val="Calibri"/>
        <family val="2"/>
      </rPr>
      <t>Homicides</t>
    </r>
    <r>
      <rPr>
        <sz val="12"/>
        <color rgb="FF000000"/>
        <rFont val="Calibri"/>
        <family val="2"/>
      </rPr>
      <t xml:space="preserve"> (per 100,000 population) in 2021 [Moldova 2020; Belarus, Georgia 2019]</t>
    </r>
  </si>
  <si>
    <t>https://dataunodc.un.org/dp-intentional-homicide-victims</t>
  </si>
  <si>
    <t>2.19 </t>
  </si>
  <si>
    <t>2.33 </t>
  </si>
  <si>
    <t>2.04 </t>
  </si>
  <si>
    <t>3.01 </t>
  </si>
  <si>
    <t>2.58 </t>
  </si>
  <si>
    <r>
      <rPr>
        <b/>
        <sz val="12"/>
        <color theme="1"/>
        <rFont val="Calibri"/>
        <family val="2"/>
      </rPr>
      <t>Unsentenced detainees</t>
    </r>
    <r>
      <rPr>
        <sz val="12"/>
        <color theme="1"/>
        <rFont val="Calibri"/>
        <family val="2"/>
      </rPr>
      <t xml:space="preserve"> (% of prison population) 
2021: Armenia, Lithuania
2020: Azerbaijan 
2019: Georgia, Moldova
2018: Belarus
2017: Ukraine
</t>
    </r>
  </si>
  <si>
    <t>57.19 </t>
  </si>
  <si>
    <t>19.05 </t>
  </si>
  <si>
    <t>9.17 </t>
  </si>
  <si>
    <r>
      <rPr>
        <b/>
        <sz val="12"/>
        <color theme="1"/>
        <rFont val="Calibri"/>
        <family val="2"/>
      </rPr>
      <t>Property Rights</t>
    </r>
    <r>
      <rPr>
        <sz val="12"/>
        <color theme="1"/>
        <rFont val="Calibri"/>
        <family val="2"/>
      </rPr>
      <t xml:space="preserve"> (worst 1-7 best) in 2020</t>
    </r>
  </si>
  <si>
    <t>https://dashboards.sdgindex.org/map/indicators/property-rights   /  https://www.weforum.org/reports/global-competitiveness-report-2019/</t>
  </si>
  <si>
    <r>
      <rPr>
        <b/>
        <sz val="12"/>
        <color rgb="FF000000"/>
        <rFont val="Calibri"/>
        <family val="2"/>
      </rPr>
      <t>Birth registrations</t>
    </r>
    <r>
      <rPr>
        <sz val="12"/>
        <color rgb="FF000000"/>
        <rFont val="Calibri"/>
        <family val="2"/>
      </rPr>
      <t xml:space="preserve"> with civil authority (% of children under age 5)
2022: Belarus, Lithuania
2017: Georgia
2016: Armenia
2012: Moldova, Ukraine
2006: Azerbaijan</t>
    </r>
  </si>
  <si>
    <t>https://dashboards.sdgindex.org/map/indicators/birth-registrations-with-civil-authority
https://data.unicef.org/resources/data_explorer/unicef_f/?ag=UNICEF&amp;df=GLOBAL_DATAFLOW&amp;ver=1.0&amp;dq=.PT_CHLD_Y0T4_REG..&amp;startPeriod=2016&amp;endPeriod=2023</t>
  </si>
  <si>
    <t>Linear transformation 1-0, benchmarks defined by Lithuania and worst performing EaP country in 2006</t>
  </si>
  <si>
    <r>
      <rPr>
        <b/>
        <sz val="12"/>
        <color theme="1"/>
        <rFont val="Calibri"/>
        <family val="2"/>
      </rPr>
      <t xml:space="preserve">Corruption Perception Index </t>
    </r>
    <r>
      <rPr>
        <sz val="12"/>
        <color theme="1"/>
        <rFont val="Calibri"/>
        <family val="2"/>
      </rPr>
      <t>(worst 0-100 best) in 2022</t>
    </r>
  </si>
  <si>
    <t>https://www.transparency.org/en/cpi/2022/index/</t>
  </si>
  <si>
    <r>
      <rPr>
        <sz val="12"/>
        <color rgb="FF000000"/>
        <rFont val="Calibri"/>
        <family val="2"/>
      </rPr>
      <t xml:space="preserve">Children involved in </t>
    </r>
    <r>
      <rPr>
        <b/>
        <sz val="12"/>
        <color rgb="FF000000"/>
        <rFont val="Calibri"/>
        <family val="2"/>
      </rPr>
      <t>child labour</t>
    </r>
    <r>
      <rPr>
        <sz val="12"/>
        <color rgb="FF000000"/>
        <rFont val="Calibri"/>
        <family val="2"/>
      </rPr>
      <t xml:space="preserve"> (% of population aged 5 to 14)
2021: Lithuania
2019: Belarus 
2015: Armenia, Georgia
2012: Ukraine</t>
    </r>
  </si>
  <si>
    <t>https://dashboards.sdgindex.org/map/indicators/children-involved-in-child-labor</t>
  </si>
  <si>
    <t>Child labour (% of children 5-17 years old), 2014-2022, UNICEF 2023</t>
  </si>
  <si>
    <t>https://data.unicef.org/topic/child-protection/child-labour/#data</t>
  </si>
  <si>
    <r>
      <rPr>
        <sz val="12"/>
        <color theme="1"/>
        <rFont val="Calibri"/>
        <family val="2"/>
      </rPr>
      <t xml:space="preserve">Exports of </t>
    </r>
    <r>
      <rPr>
        <b/>
        <sz val="12"/>
        <color theme="1"/>
        <rFont val="Calibri"/>
        <family val="2"/>
      </rPr>
      <t>major conventional weapons</t>
    </r>
    <r>
      <rPr>
        <sz val="12"/>
        <color theme="1"/>
        <rFont val="Calibri"/>
        <family val="2"/>
      </rPr>
      <t xml:space="preserve"> (TIV constant million USD per 100,000 population) in 2021 [Georgia 2017; Moldova 2011]</t>
    </r>
  </si>
  <si>
    <t>https://dashboards.sdgindex.org/map/indicators/exports-of-major-conventional-weapons</t>
  </si>
  <si>
    <t>Linear transformation 1-0, benchmarks defined by Lithuania and worst performing EaP country in 2021</t>
  </si>
  <si>
    <r>
      <rPr>
        <b/>
        <sz val="12"/>
        <color theme="1"/>
        <rFont val="Calibri"/>
        <family val="2"/>
      </rPr>
      <t>Press Freedom Index</t>
    </r>
    <r>
      <rPr>
        <sz val="12"/>
        <color theme="1"/>
        <rFont val="Calibri"/>
        <family val="2"/>
      </rPr>
      <t xml:space="preserve"> (worst 0-100 best) in 2023</t>
    </r>
  </si>
  <si>
    <t>https://rsf.org/en/index</t>
  </si>
  <si>
    <t> 37.17</t>
  </si>
  <si>
    <r>
      <rPr>
        <b/>
        <sz val="12"/>
        <color theme="1"/>
        <rFont val="Calibri"/>
        <family val="2"/>
      </rPr>
      <t xml:space="preserve">Access to and affordability of justice </t>
    </r>
    <r>
      <rPr>
        <sz val="12"/>
        <color theme="1"/>
        <rFont val="Calibri"/>
        <family val="2"/>
      </rPr>
      <t>(worst 0–1 best) in 2022</t>
    </r>
  </si>
  <si>
    <r>
      <rPr>
        <b/>
        <sz val="12"/>
        <color theme="1"/>
        <rFont val="Calibri"/>
        <family val="2"/>
      </rPr>
      <t>Rule of Law Index</t>
    </r>
    <r>
      <rPr>
        <sz val="12"/>
        <color theme="1"/>
        <rFont val="Calibri"/>
        <family val="2"/>
      </rPr>
      <t>, World Justice Project 2022</t>
    </r>
  </si>
  <si>
    <r>
      <rPr>
        <sz val="12"/>
        <color theme="1"/>
        <rFont val="Calibri"/>
        <family val="2"/>
      </rPr>
      <t xml:space="preserve">Proportion of </t>
    </r>
    <r>
      <rPr>
        <b/>
        <sz val="12"/>
        <color theme="1"/>
        <rFont val="Calibri"/>
        <family val="2"/>
      </rPr>
      <t>youth in parliament</t>
    </r>
    <r>
      <rPr>
        <sz val="12"/>
        <color theme="1"/>
        <rFont val="Calibri"/>
        <family val="2"/>
      </rPr>
      <t xml:space="preserve"> (age 45 or below), Lower Chamber or Unicameral (%) in 2023</t>
    </r>
  </si>
  <si>
    <r>
      <rPr>
        <b/>
        <sz val="12"/>
        <color theme="1"/>
        <rFont val="Calibri"/>
        <family val="2"/>
      </rPr>
      <t>Prison population rate</t>
    </r>
    <r>
      <rPr>
        <sz val="12"/>
        <color theme="1"/>
        <rFont val="Calibri"/>
        <family val="2"/>
      </rPr>
      <t xml:space="preserve"> per 100.000 people (World Prison Brief, Institute for Crime &amp; Justice Policy Research) 
2023: Lithuania, Georgia, Moldova
2022: Armenia, Azerbaijan, Ukraine
2018: Belarus
</t>
    </r>
  </si>
  <si>
    <t>https://www.prisonstudies.org/highest-to-lowest/prison_population_rate?field_region_taxonomy_tid=All</t>
  </si>
  <si>
    <t>Global partnership for sustainable development (GOAL 17)</t>
  </si>
  <si>
    <r>
      <rPr>
        <sz val="12"/>
        <color theme="1"/>
        <rFont val="Calibri"/>
        <family val="2"/>
      </rPr>
      <t xml:space="preserve">Government spending on </t>
    </r>
    <r>
      <rPr>
        <b/>
        <sz val="12"/>
        <color theme="1"/>
        <rFont val="Calibri"/>
        <family val="2"/>
      </rPr>
      <t>health and education</t>
    </r>
    <r>
      <rPr>
        <sz val="12"/>
        <color theme="1"/>
        <rFont val="Calibri"/>
        <family val="2"/>
      </rPr>
      <t xml:space="preserve"> (% of GDP)
2021: Armenia, Belarus, Georgia
2020: Azerbaijan, Moldova, Ukraine, Lithuania</t>
    </r>
  </si>
  <si>
    <t>https://dashboards.sdgindex.org/map/indicators/government-spending-on-health-and-education</t>
  </si>
  <si>
    <r>
      <rPr>
        <sz val="12"/>
        <color rgb="FF000000"/>
        <rFont val="Calibri"/>
        <family val="2"/>
      </rPr>
      <t xml:space="preserve">Other countries: </t>
    </r>
    <r>
      <rPr>
        <b/>
        <sz val="12"/>
        <color rgb="FF000000"/>
        <rFont val="Calibri"/>
        <family val="2"/>
      </rPr>
      <t>Government revenue excluding grants</t>
    </r>
    <r>
      <rPr>
        <sz val="12"/>
        <color rgb="FF000000"/>
        <rFont val="Calibri"/>
        <family val="2"/>
      </rPr>
      <t xml:space="preserve"> (% of GDP) in 2021 [Belarus 2020]</t>
    </r>
  </si>
  <si>
    <r>
      <rPr>
        <b/>
        <sz val="12"/>
        <color theme="1"/>
        <rFont val="Calibri"/>
        <family val="2"/>
      </rPr>
      <t>Statistical Performance Index</t>
    </r>
    <r>
      <rPr>
        <sz val="12"/>
        <color theme="1"/>
        <rFont val="Calibri"/>
        <family val="2"/>
      </rPr>
      <t xml:space="preserve"> 2022 (worst 0-100 best)</t>
    </r>
  </si>
  <si>
    <t>https://dashboards.sdgindex.org/map/indicators/statistical-performance-index</t>
  </si>
  <si>
    <t xml:space="preserve">SUPPORTING DATA </t>
  </si>
  <si>
    <t>ARMENIA</t>
  </si>
  <si>
    <t>AZERBAIJAN</t>
  </si>
  <si>
    <t>BELARUS</t>
  </si>
  <si>
    <t>GEORGIA</t>
  </si>
  <si>
    <t>MOLDOVA</t>
  </si>
  <si>
    <t>UKRAINE</t>
  </si>
  <si>
    <t>Lithuania</t>
  </si>
  <si>
    <t>Population (mn) 2022, World Development Indicators</t>
  </si>
  <si>
    <t>https://databank.worldbank.org/reports.aspx?source=2&amp;country=ARM,AZE,BLR,GEO,MDA,UKR,LTU#selectedDimension_WDI_Series</t>
  </si>
  <si>
    <t>GDP (mn, current US-$) 2022, World Development Indicators</t>
  </si>
  <si>
    <t>GDP per capita (current US-$) 2022, World Development Indicators</t>
  </si>
  <si>
    <t>https://databank.worldbank.org/reports.aspx?source=2&amp;series=NY.GDP.MKTP.KD&amp;country=AZE</t>
  </si>
  <si>
    <t xml:space="preserve"> GDP (PPP current mn US-$) 2022, World Development Indicators</t>
  </si>
  <si>
    <t xml:space="preserve"> GDP, PPP bln international dollars in 2023, IMF</t>
  </si>
  <si>
    <t>https://www.imf.org/external/datamapper/PPPGDP@WEO/WEOWORLD</t>
  </si>
  <si>
    <r>
      <t>Notice of Rights: </t>
    </r>
    <r>
      <rPr>
        <sz val="12"/>
        <color rgb="FF000000"/>
        <rFont val="Calibri (Body)"/>
      </rPr>
      <t xml:space="preserve">Permission is granted to display, copy, and distribute EaP Index in whole or in part, provided that: </t>
    </r>
  </si>
  <si>
    <t xml:space="preserve">(a) no modification is made;   </t>
  </si>
  <si>
    <t>(b) the materials are used with the acknowledgement “The Eastern Partnership Index is produced by the Eastern Partnership Civil Society Forum with funding from the European Union.”;</t>
  </si>
  <si>
    <t>(c) the EaP Index is used solely for personal, noncommercial, or informational use.</t>
  </si>
  <si>
    <r>
      <rPr>
        <b/>
        <sz val="12"/>
        <color rgb="FF000000"/>
        <rFont val="Calibri (Body)"/>
      </rPr>
      <t>Disclaimer: </t>
    </r>
    <r>
      <rPr>
        <sz val="12"/>
        <color rgb="FF000000"/>
        <rFont val="Calibri (Body)"/>
      </rPr>
      <t>This publication was produced with the support of the European Union. The content of this publication does not reflect the official opinion of the European Union.</t>
    </r>
  </si>
  <si>
    <t>Responsibility for the information and views expressed therein lies entirely with the authors.</t>
  </si>
  <si>
    <t xml:space="preserve">©  2024 Civil Society Eastern Partnership Forum </t>
  </si>
  <si>
    <r>
      <t>DOI</t>
    </r>
    <r>
      <rPr>
        <sz val="12"/>
        <color theme="1"/>
        <rFont val="Calibri"/>
        <family val="2"/>
        <charset val="1"/>
      </rPr>
      <t>: https://doi.org/10.17613/5ptj-tm29</t>
    </r>
  </si>
  <si>
    <t xml:space="preserve">Citation: Eastern Partnership Civil Society Forum (2024), Eastern Partnership Index 2023 Dataset, Eastern Partnership Index, Eastern Partnership Civil Society Forum, Brussels, https://doi.org/10.17613/5ptj-tm29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</si>
</sst>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0">
    <font>
      <sz val="12"/>
      <color theme="1"/>
      <name val="Calibri"/>
      <scheme val="minor"/>
    </font>
    <font>
      <sz val="12"/>
      <color theme="1"/>
      <name val="Calibri"/>
      <family val="2"/>
      <scheme val="minor"/>
    </font>
    <font>
      <b/>
      <sz val="14"/>
      <color rgb="FFFFFFFF"/>
      <name val="Calibri"/>
      <family val="2"/>
    </font>
    <font>
      <b/>
      <sz val="12"/>
      <color rgb="FF000000"/>
      <name val="Calibri"/>
      <family val="2"/>
    </font>
    <font>
      <sz val="12"/>
      <color rgb="FF000000"/>
      <name val="Calibri"/>
      <family val="2"/>
    </font>
    <font>
      <b/>
      <sz val="12"/>
      <color rgb="FFFF0000"/>
      <name val="Calibri"/>
      <family val="2"/>
    </font>
    <font>
      <b/>
      <sz val="11"/>
      <color rgb="FF000000"/>
      <name val="Calibri"/>
      <family val="2"/>
    </font>
    <font>
      <sz val="11"/>
      <color rgb="FF000000"/>
      <name val="Calibri"/>
      <family val="2"/>
    </font>
    <font>
      <sz val="12"/>
      <color rgb="FFFF0000"/>
      <name val="Calibri"/>
      <family val="2"/>
    </font>
    <font>
      <b/>
      <sz val="12"/>
      <color theme="1"/>
      <name val="Calibri"/>
      <family val="2"/>
    </font>
    <font>
      <b/>
      <sz val="10"/>
      <color theme="1"/>
      <name val="Calibri"/>
      <family val="2"/>
    </font>
    <font>
      <b/>
      <sz val="16"/>
      <color rgb="FFFFFFFF"/>
      <name val="Calibri"/>
      <family val="2"/>
    </font>
    <font>
      <sz val="12"/>
      <color theme="1"/>
      <name val="Calibri"/>
      <family val="2"/>
    </font>
    <font>
      <u/>
      <sz val="12"/>
      <color theme="1"/>
      <name val="Calibri"/>
      <family val="2"/>
    </font>
    <font>
      <sz val="11"/>
      <color theme="1"/>
      <name val="Calibri"/>
      <family val="2"/>
    </font>
    <font>
      <i/>
      <sz val="12"/>
      <color theme="1"/>
      <name val="Calibri"/>
      <family val="2"/>
    </font>
    <font>
      <sz val="11"/>
      <color theme="1"/>
      <name val="Times New Roman"/>
      <family val="1"/>
    </font>
    <font>
      <sz val="9"/>
      <color theme="1"/>
      <name val="Arial"/>
      <family val="2"/>
    </font>
    <font>
      <b/>
      <sz val="11"/>
      <color theme="1"/>
      <name val="Calibri"/>
      <family val="2"/>
    </font>
    <font>
      <b/>
      <sz val="9"/>
      <color theme="1"/>
      <name val="Calibri"/>
      <family val="2"/>
    </font>
    <font>
      <sz val="14"/>
      <color rgb="FF000000"/>
      <name val="Calibri"/>
      <family val="2"/>
    </font>
    <font>
      <b/>
      <sz val="14"/>
      <color rgb="FF000000"/>
      <name val="Calibri"/>
      <family val="2"/>
    </font>
    <font>
      <b/>
      <sz val="14"/>
      <color theme="1"/>
      <name val="Calibri"/>
      <family val="2"/>
    </font>
    <font>
      <sz val="14"/>
      <color theme="1"/>
      <name val="Calibri"/>
      <family val="2"/>
    </font>
    <font>
      <u/>
      <sz val="12"/>
      <color theme="10"/>
      <name val="Calibri"/>
      <family val="2"/>
    </font>
    <font>
      <b/>
      <sz val="12"/>
      <color rgb="FF56565A"/>
      <name val="Calibri"/>
      <family val="2"/>
    </font>
    <font>
      <b/>
      <sz val="12"/>
      <color theme="1"/>
      <name val="Calibri (Body)"/>
    </font>
    <font>
      <b/>
      <sz val="12"/>
      <color theme="1"/>
      <name val="Calibri"/>
      <family val="2"/>
      <scheme val="minor"/>
    </font>
    <font>
      <sz val="12"/>
      <color theme="1"/>
      <name val="Calibri (Body)"/>
    </font>
    <font>
      <sz val="11"/>
      <color theme="1"/>
      <name val="Arial"/>
      <family val="2"/>
    </font>
    <font>
      <sz val="11"/>
      <color theme="1"/>
      <name val="&quot;Times New Roman&quot;"/>
    </font>
    <font>
      <b/>
      <sz val="12"/>
      <color rgb="FF000000"/>
      <name val="Calibri (Body)"/>
    </font>
    <font>
      <sz val="12"/>
      <color rgb="FF000000"/>
      <name val="Calibri (Body)"/>
    </font>
    <font>
      <u/>
      <sz val="12"/>
      <color theme="1"/>
      <name val="Calibri (Body)"/>
    </font>
    <font>
      <sz val="11"/>
      <color theme="1"/>
      <name val="Calibri (Body)"/>
    </font>
    <font>
      <b/>
      <sz val="11"/>
      <color theme="1"/>
      <name val="Calibri (Body)"/>
    </font>
    <font>
      <sz val="14"/>
      <color theme="0"/>
      <name val="Calibri"/>
      <family val="2"/>
      <scheme val="minor"/>
    </font>
    <font>
      <sz val="11"/>
      <color theme="1"/>
      <name val="Georgia"/>
      <family val="1"/>
    </font>
    <font>
      <b/>
      <sz val="12"/>
      <color theme="1"/>
      <name val="Calibri"/>
      <family val="2"/>
      <charset val="1"/>
    </font>
    <font>
      <sz val="12"/>
      <color theme="1"/>
      <name val="Calibri"/>
      <family val="2"/>
      <charset val="1"/>
    </font>
  </fonts>
  <fills count="23">
    <fill>
      <patternFill patternType="none"/>
    </fill>
    <fill>
      <patternFill patternType="gray125"/>
    </fill>
    <fill>
      <patternFill patternType="solid">
        <fgColor rgb="FF4472C4"/>
        <bgColor rgb="FF4472C4"/>
      </patternFill>
    </fill>
    <fill>
      <patternFill patternType="solid">
        <fgColor rgb="FFFFF2CC"/>
        <bgColor rgb="FFFFF2CC"/>
      </patternFill>
    </fill>
    <fill>
      <patternFill patternType="solid">
        <fgColor rgb="FF9BC2E6"/>
        <bgColor rgb="FF9BC2E6"/>
      </patternFill>
    </fill>
    <fill>
      <patternFill patternType="solid">
        <fgColor rgb="FFDDEBF7"/>
        <bgColor rgb="FFDDEBF7"/>
      </patternFill>
    </fill>
    <fill>
      <patternFill patternType="solid">
        <fgColor rgb="FFDDD9C3"/>
        <bgColor rgb="FFDDD9C3"/>
      </patternFill>
    </fill>
    <fill>
      <patternFill patternType="solid">
        <fgColor rgb="FF3F3151"/>
        <bgColor rgb="FF3F3151"/>
      </patternFill>
    </fill>
    <fill>
      <patternFill patternType="solid">
        <fgColor rgb="FFE5DFEC"/>
        <bgColor rgb="FFE5DFEC"/>
      </patternFill>
    </fill>
    <fill>
      <patternFill patternType="solid">
        <fgColor rgb="FFEAF1DD"/>
        <bgColor rgb="FFEAF1DD"/>
      </patternFill>
    </fill>
    <fill>
      <patternFill patternType="solid">
        <fgColor rgb="FFD8D8D8"/>
        <bgColor rgb="FFD8D8D8"/>
      </patternFill>
    </fill>
    <fill>
      <patternFill patternType="solid">
        <fgColor rgb="FFC6D9F0"/>
        <bgColor rgb="FFC6D9F0"/>
      </patternFill>
    </fill>
    <fill>
      <patternFill patternType="solid">
        <fgColor rgb="FFFFFF00"/>
        <bgColor rgb="FFFFFF00"/>
      </patternFill>
    </fill>
    <fill>
      <patternFill patternType="solid">
        <fgColor rgb="FFFFFFCC"/>
        <bgColor rgb="FFFFFFCC"/>
      </patternFill>
    </fill>
    <fill>
      <patternFill patternType="solid">
        <fgColor rgb="FFFFE69F"/>
        <bgColor rgb="FFFFE69F"/>
      </patternFill>
    </fill>
    <fill>
      <patternFill patternType="solid">
        <fgColor rgb="FFF2DBDB"/>
        <bgColor rgb="FFF2DBDB"/>
      </patternFill>
    </fill>
    <fill>
      <patternFill patternType="solid">
        <fgColor rgb="FFFFFFFF"/>
        <bgColor rgb="FFFFFFFF"/>
      </patternFill>
    </fill>
    <fill>
      <patternFill patternType="solid">
        <fgColor rgb="FFD9D9D9"/>
        <bgColor rgb="FFD9D9D9"/>
      </patternFill>
    </fill>
    <fill>
      <patternFill patternType="solid">
        <fgColor theme="0"/>
        <bgColor theme="0"/>
      </patternFill>
    </fill>
    <fill>
      <patternFill patternType="solid">
        <fgColor rgb="FFF2F2F2"/>
        <bgColor rgb="FFF2F2F2"/>
      </patternFill>
    </fill>
    <fill>
      <patternFill patternType="solid">
        <fgColor rgb="FFF8F8F8"/>
        <bgColor rgb="FFF8F8F8"/>
      </patternFill>
    </fill>
    <fill>
      <patternFill patternType="solid">
        <fgColor rgb="FFFFFF99"/>
        <bgColor rgb="FFFFFF99"/>
      </patternFill>
    </fill>
    <fill>
      <patternFill patternType="solid">
        <fgColor rgb="FFFEF2CB"/>
        <bgColor rgb="FFFEF2CB"/>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6">
    <xf numFmtId="0" fontId="0" fillId="0" borderId="0" xfId="0"/>
    <xf numFmtId="0" fontId="2" fillId="2" borderId="1" xfId="0" applyFont="1" applyFill="1" applyBorder="1" applyAlignment="1">
      <alignment vertical="top"/>
    </xf>
    <xf numFmtId="0" fontId="4" fillId="3" borderId="2" xfId="0" applyFont="1" applyFill="1" applyBorder="1" applyAlignment="1">
      <alignment vertical="top" wrapText="1"/>
    </xf>
    <xf numFmtId="0" fontId="3" fillId="3" borderId="2" xfId="0" applyFont="1" applyFill="1" applyBorder="1" applyAlignment="1">
      <alignment vertical="top"/>
    </xf>
    <xf numFmtId="0" fontId="3" fillId="4" borderId="2" xfId="0" applyFont="1" applyFill="1" applyBorder="1" applyAlignment="1">
      <alignment vertical="top" wrapText="1"/>
    </xf>
    <xf numFmtId="0" fontId="3" fillId="4" borderId="2" xfId="0" applyFont="1" applyFill="1" applyBorder="1" applyAlignment="1">
      <alignment vertical="top"/>
    </xf>
    <xf numFmtId="0" fontId="3" fillId="5" borderId="2" xfId="0" applyFont="1" applyFill="1" applyBorder="1" applyAlignment="1">
      <alignment vertical="top" wrapText="1"/>
    </xf>
    <xf numFmtId="0" fontId="3" fillId="5" borderId="2" xfId="0" applyFont="1" applyFill="1" applyBorder="1" applyAlignment="1">
      <alignment vertical="top"/>
    </xf>
    <xf numFmtId="0" fontId="4" fillId="0" borderId="2" xfId="0" applyFont="1" applyBorder="1" applyAlignment="1">
      <alignment vertical="top" wrapText="1"/>
    </xf>
    <xf numFmtId="0" fontId="4" fillId="0" borderId="2" xfId="0" applyFont="1" applyBorder="1" applyAlignment="1">
      <alignment vertical="top"/>
    </xf>
    <xf numFmtId="0" fontId="4" fillId="5" borderId="2" xfId="0" applyFont="1" applyFill="1" applyBorder="1" applyAlignment="1">
      <alignment vertical="top" wrapText="1"/>
    </xf>
    <xf numFmtId="0" fontId="4" fillId="0" borderId="2" xfId="0" applyFont="1" applyBorder="1" applyAlignment="1">
      <alignment horizontal="right" vertical="top"/>
    </xf>
    <xf numFmtId="0" fontId="4" fillId="4" borderId="2" xfId="0" applyFont="1" applyFill="1" applyBorder="1" applyAlignment="1">
      <alignment vertical="top" wrapText="1"/>
    </xf>
    <xf numFmtId="0" fontId="3" fillId="3" borderId="2" xfId="0" applyFont="1" applyFill="1" applyBorder="1" applyAlignment="1">
      <alignment vertical="top" wrapText="1"/>
    </xf>
    <xf numFmtId="2" fontId="5" fillId="3" borderId="1" xfId="0" applyNumberFormat="1" applyFont="1" applyFill="1" applyBorder="1"/>
    <xf numFmtId="2" fontId="3" fillId="4" borderId="1" xfId="0" applyNumberFormat="1" applyFont="1" applyFill="1" applyBorder="1" applyAlignment="1">
      <alignment vertical="top"/>
    </xf>
    <xf numFmtId="0" fontId="3" fillId="5" borderId="1" xfId="0" applyFont="1" applyFill="1" applyBorder="1" applyAlignment="1">
      <alignment vertical="top" wrapText="1"/>
    </xf>
    <xf numFmtId="2" fontId="6" fillId="5" borderId="1" xfId="0" applyNumberFormat="1" applyFont="1" applyFill="1" applyBorder="1"/>
    <xf numFmtId="2" fontId="7" fillId="0" borderId="2" xfId="0" applyNumberFormat="1" applyFont="1" applyBorder="1" applyAlignment="1">
      <alignment vertical="top"/>
    </xf>
    <xf numFmtId="2" fontId="4" fillId="0" borderId="2" xfId="0" applyNumberFormat="1" applyFont="1" applyBorder="1" applyAlignment="1">
      <alignment vertical="top"/>
    </xf>
    <xf numFmtId="2" fontId="3" fillId="5" borderId="2" xfId="0" applyNumberFormat="1" applyFont="1" applyFill="1" applyBorder="1" applyAlignment="1">
      <alignment vertical="top"/>
    </xf>
    <xf numFmtId="2" fontId="4" fillId="0" borderId="2" xfId="0" applyNumberFormat="1" applyFont="1" applyBorder="1" applyAlignment="1">
      <alignment horizontal="right" vertical="top"/>
    </xf>
    <xf numFmtId="2" fontId="5" fillId="4" borderId="2" xfId="0" applyNumberFormat="1" applyFont="1" applyFill="1" applyBorder="1" applyAlignment="1">
      <alignment vertical="top"/>
    </xf>
    <xf numFmtId="2" fontId="8" fillId="0" borderId="2" xfId="0" applyNumberFormat="1" applyFont="1" applyBorder="1" applyAlignment="1">
      <alignment vertical="top"/>
    </xf>
    <xf numFmtId="2" fontId="5" fillId="5" borderId="2" xfId="0" applyNumberFormat="1" applyFont="1" applyFill="1" applyBorder="1" applyAlignment="1">
      <alignment vertical="top"/>
    </xf>
    <xf numFmtId="2" fontId="8" fillId="0" borderId="2" xfId="0" applyNumberFormat="1" applyFont="1" applyBorder="1" applyAlignment="1">
      <alignment horizontal="right" vertical="top"/>
    </xf>
    <xf numFmtId="2" fontId="3" fillId="4" borderId="2" xfId="0" applyNumberFormat="1" applyFont="1" applyFill="1" applyBorder="1" applyAlignment="1">
      <alignment vertical="top"/>
    </xf>
    <xf numFmtId="0" fontId="9" fillId="6" borderId="3" xfId="0" applyFont="1" applyFill="1" applyBorder="1" applyAlignment="1">
      <alignment horizontal="left" vertical="top" wrapText="1"/>
    </xf>
    <xf numFmtId="0" fontId="8" fillId="0" borderId="0" xfId="0" applyFont="1" applyAlignment="1">
      <alignment horizontal="left" vertical="top" wrapText="1"/>
    </xf>
    <xf numFmtId="0" fontId="11" fillId="7" borderId="3" xfId="0" applyFont="1" applyFill="1" applyBorder="1" applyAlignment="1">
      <alignment horizontal="left" vertical="top" wrapText="1"/>
    </xf>
    <xf numFmtId="0" fontId="12" fillId="7" borderId="3" xfId="0" applyFont="1" applyFill="1" applyBorder="1" applyAlignment="1">
      <alignment horizontal="left" vertical="top" wrapText="1"/>
    </xf>
    <xf numFmtId="0" fontId="9" fillId="7" borderId="3" xfId="0" applyFont="1" applyFill="1" applyBorder="1" applyAlignment="1">
      <alignment horizontal="left" vertical="top" wrapText="1"/>
    </xf>
    <xf numFmtId="0" fontId="12" fillId="7" borderId="3" xfId="0" applyFont="1" applyFill="1" applyBorder="1" applyAlignment="1">
      <alignment horizontal="left" vertical="top"/>
    </xf>
    <xf numFmtId="0" fontId="12" fillId="0" borderId="0" xfId="0" applyFont="1" applyAlignment="1">
      <alignment horizontal="left" vertical="top"/>
    </xf>
    <xf numFmtId="0" fontId="9" fillId="8" borderId="3" xfId="0" applyFont="1" applyFill="1" applyBorder="1" applyAlignment="1">
      <alignment horizontal="left" vertical="top" wrapText="1"/>
    </xf>
    <xf numFmtId="0" fontId="12" fillId="8" borderId="3" xfId="0" applyFont="1" applyFill="1" applyBorder="1" applyAlignment="1">
      <alignment horizontal="left" vertical="top" wrapText="1"/>
    </xf>
    <xf numFmtId="0" fontId="12" fillId="8" borderId="3" xfId="0" applyFont="1" applyFill="1" applyBorder="1" applyAlignment="1">
      <alignment horizontal="left" vertical="top"/>
    </xf>
    <xf numFmtId="2" fontId="9" fillId="9" borderId="3" xfId="0" applyNumberFormat="1" applyFont="1" applyFill="1" applyBorder="1" applyAlignment="1">
      <alignment horizontal="left" vertical="top" wrapText="1"/>
    </xf>
    <xf numFmtId="2" fontId="12" fillId="9" borderId="3" xfId="0" applyNumberFormat="1" applyFont="1" applyFill="1" applyBorder="1" applyAlignment="1">
      <alignment horizontal="left" vertical="top" wrapText="1"/>
    </xf>
    <xf numFmtId="0" fontId="9" fillId="9" borderId="3" xfId="0" applyFont="1" applyFill="1" applyBorder="1" applyAlignment="1">
      <alignment horizontal="left" vertical="top" wrapText="1"/>
    </xf>
    <xf numFmtId="2" fontId="12" fillId="9" borderId="3" xfId="0" applyNumberFormat="1" applyFont="1" applyFill="1" applyBorder="1" applyAlignment="1">
      <alignment horizontal="left" vertical="top"/>
    </xf>
    <xf numFmtId="2" fontId="12" fillId="0" borderId="0" xfId="0" applyNumberFormat="1" applyFont="1" applyAlignment="1">
      <alignment horizontal="left" vertical="top"/>
    </xf>
    <xf numFmtId="0" fontId="9" fillId="0" borderId="0" xfId="0" applyFont="1" applyAlignment="1">
      <alignment horizontal="left" vertical="top" wrapText="1"/>
    </xf>
    <xf numFmtId="0" fontId="12" fillId="0" borderId="0" xfId="0" applyFont="1" applyAlignment="1">
      <alignment horizontal="left" vertical="top" wrapText="1"/>
    </xf>
    <xf numFmtId="0" fontId="8" fillId="10" borderId="3" xfId="0" applyFont="1" applyFill="1" applyBorder="1" applyAlignment="1">
      <alignment horizontal="left" vertical="top" wrapText="1"/>
    </xf>
    <xf numFmtId="0" fontId="8" fillId="0" borderId="0" xfId="0" applyFont="1" applyAlignment="1">
      <alignment horizontal="left" vertical="top"/>
    </xf>
    <xf numFmtId="2" fontId="9" fillId="11" borderId="3" xfId="0" applyNumberFormat="1" applyFont="1" applyFill="1" applyBorder="1" applyAlignment="1">
      <alignment horizontal="left" vertical="top" wrapText="1"/>
    </xf>
    <xf numFmtId="2" fontId="12" fillId="11" borderId="3" xfId="0" applyNumberFormat="1" applyFont="1" applyFill="1" applyBorder="1" applyAlignment="1">
      <alignment horizontal="left" vertical="top" wrapText="1"/>
    </xf>
    <xf numFmtId="0" fontId="9" fillId="11" borderId="3" xfId="0" applyFont="1" applyFill="1" applyBorder="1" applyAlignment="1">
      <alignment horizontal="left" vertical="top" wrapText="1"/>
    </xf>
    <xf numFmtId="2" fontId="12" fillId="11" borderId="3" xfId="0" applyNumberFormat="1" applyFont="1" applyFill="1" applyBorder="1" applyAlignment="1">
      <alignment horizontal="left" vertical="top"/>
    </xf>
    <xf numFmtId="0" fontId="12" fillId="11" borderId="3" xfId="0" applyFont="1" applyFill="1" applyBorder="1" applyAlignment="1">
      <alignment horizontal="left" vertical="top" wrapText="1"/>
    </xf>
    <xf numFmtId="0" fontId="12" fillId="13" borderId="3" xfId="0" applyFont="1" applyFill="1" applyBorder="1" applyAlignment="1">
      <alignment horizontal="left" vertical="top" wrapText="1"/>
    </xf>
    <xf numFmtId="0" fontId="12" fillId="14" borderId="3" xfId="0" applyFont="1" applyFill="1" applyBorder="1" applyAlignment="1">
      <alignment horizontal="left" vertical="top" wrapText="1"/>
    </xf>
    <xf numFmtId="0" fontId="8" fillId="11" borderId="3" xfId="0" applyFont="1" applyFill="1" applyBorder="1" applyAlignment="1">
      <alignment horizontal="left" vertical="top" wrapText="1"/>
    </xf>
    <xf numFmtId="0" fontId="12" fillId="11" borderId="3" xfId="0" applyFont="1" applyFill="1" applyBorder="1" applyAlignment="1">
      <alignment horizontal="left" vertical="top"/>
    </xf>
    <xf numFmtId="10" fontId="12" fillId="13" borderId="3" xfId="0" applyNumberFormat="1" applyFont="1" applyFill="1" applyBorder="1" applyAlignment="1">
      <alignment horizontal="left" vertical="top" wrapText="1"/>
    </xf>
    <xf numFmtId="10" fontId="12" fillId="14" borderId="3" xfId="0" applyNumberFormat="1" applyFont="1" applyFill="1" applyBorder="1" applyAlignment="1">
      <alignment horizontal="left" vertical="top" wrapText="1"/>
    </xf>
    <xf numFmtId="0" fontId="8" fillId="17" borderId="3" xfId="0" applyFont="1" applyFill="1" applyBorder="1" applyAlignment="1">
      <alignment vertical="top" wrapText="1"/>
    </xf>
    <xf numFmtId="10" fontId="12" fillId="13" borderId="3" xfId="0" applyNumberFormat="1" applyFont="1" applyFill="1" applyBorder="1" applyAlignment="1">
      <alignment horizontal="left" vertical="top"/>
    </xf>
    <xf numFmtId="10" fontId="12" fillId="14" borderId="3" xfId="0" applyNumberFormat="1" applyFont="1" applyFill="1" applyBorder="1" applyAlignment="1">
      <alignment horizontal="left" vertical="top"/>
    </xf>
    <xf numFmtId="0" fontId="12" fillId="9" borderId="3" xfId="0" applyFont="1" applyFill="1" applyBorder="1" applyAlignment="1">
      <alignment horizontal="left" vertical="top" wrapText="1"/>
    </xf>
    <xf numFmtId="0" fontId="12" fillId="9" borderId="3" xfId="0" applyFont="1" applyFill="1" applyBorder="1" applyAlignment="1">
      <alignment horizontal="left" vertical="top"/>
    </xf>
    <xf numFmtId="0" fontId="9" fillId="18" borderId="3" xfId="0" applyFont="1" applyFill="1" applyBorder="1" applyAlignment="1">
      <alignment horizontal="left" vertical="top" wrapText="1"/>
    </xf>
    <xf numFmtId="0" fontId="12" fillId="18" borderId="3" xfId="0" applyFont="1" applyFill="1" applyBorder="1" applyAlignment="1">
      <alignment horizontal="left" vertical="top"/>
    </xf>
    <xf numFmtId="0" fontId="12" fillId="18" borderId="3" xfId="0" applyFont="1" applyFill="1" applyBorder="1" applyAlignment="1">
      <alignment horizontal="left" vertical="top" wrapText="1"/>
    </xf>
    <xf numFmtId="0" fontId="12" fillId="13" borderId="3" xfId="0" applyFont="1" applyFill="1" applyBorder="1" applyAlignment="1">
      <alignment horizontal="left" vertical="top"/>
    </xf>
    <xf numFmtId="0" fontId="12" fillId="14" borderId="3" xfId="0" applyFont="1" applyFill="1" applyBorder="1" applyAlignment="1">
      <alignment horizontal="left" vertical="top"/>
    </xf>
    <xf numFmtId="0" fontId="9" fillId="19" borderId="3" xfId="0" applyFont="1" applyFill="1" applyBorder="1" applyAlignment="1">
      <alignment horizontal="left" vertical="top" wrapText="1"/>
    </xf>
    <xf numFmtId="0" fontId="12" fillId="19" borderId="3" xfId="0" applyFont="1" applyFill="1" applyBorder="1" applyAlignment="1">
      <alignment horizontal="left" vertical="top" wrapText="1"/>
    </xf>
    <xf numFmtId="0" fontId="8" fillId="19" borderId="3" xfId="0" applyFont="1" applyFill="1" applyBorder="1" applyAlignment="1">
      <alignment horizontal="left" vertical="top" wrapText="1"/>
    </xf>
    <xf numFmtId="0" fontId="12" fillId="19" borderId="3" xfId="0" applyFont="1" applyFill="1" applyBorder="1" applyAlignment="1">
      <alignment horizontal="left" vertical="top"/>
    </xf>
    <xf numFmtId="0" fontId="9" fillId="20" borderId="3" xfId="0" applyFont="1" applyFill="1" applyBorder="1" applyAlignment="1">
      <alignment horizontal="left" vertical="top" wrapText="1"/>
    </xf>
    <xf numFmtId="0" fontId="12" fillId="20" borderId="3" xfId="0" applyFont="1" applyFill="1" applyBorder="1" applyAlignment="1">
      <alignment horizontal="left" vertical="top" wrapText="1"/>
    </xf>
    <xf numFmtId="0" fontId="8" fillId="18" borderId="3" xfId="0" applyFont="1" applyFill="1" applyBorder="1" applyAlignment="1">
      <alignment horizontal="left" vertical="top" wrapText="1"/>
    </xf>
    <xf numFmtId="2" fontId="12" fillId="19" borderId="3" xfId="0" applyNumberFormat="1" applyFont="1" applyFill="1" applyBorder="1" applyAlignment="1">
      <alignment horizontal="left" vertical="top"/>
    </xf>
    <xf numFmtId="0" fontId="4" fillId="19" borderId="3" xfId="0" applyFont="1" applyFill="1" applyBorder="1" applyAlignment="1">
      <alignment horizontal="left" vertical="top" wrapText="1"/>
    </xf>
    <xf numFmtId="0" fontId="8" fillId="13" borderId="3" xfId="0" applyFont="1" applyFill="1" applyBorder="1" applyAlignment="1">
      <alignment horizontal="left" vertical="top"/>
    </xf>
    <xf numFmtId="0" fontId="8" fillId="14" borderId="3" xfId="0" applyFont="1" applyFill="1" applyBorder="1" applyAlignment="1">
      <alignment horizontal="left" vertical="top"/>
    </xf>
    <xf numFmtId="0" fontId="8" fillId="9" borderId="3" xfId="0" applyFont="1" applyFill="1" applyBorder="1" applyAlignment="1">
      <alignment horizontal="left" vertical="top" wrapText="1"/>
    </xf>
    <xf numFmtId="9" fontId="12" fillId="13" borderId="3" xfId="0" applyNumberFormat="1" applyFont="1" applyFill="1" applyBorder="1" applyAlignment="1">
      <alignment horizontal="left" vertical="top"/>
    </xf>
    <xf numFmtId="0" fontId="15" fillId="0" borderId="0" xfId="0" applyFont="1" applyAlignment="1">
      <alignment horizontal="left" vertical="top" wrapText="1"/>
    </xf>
    <xf numFmtId="0" fontId="4" fillId="0" borderId="0" xfId="0" applyFont="1" applyAlignment="1">
      <alignment horizontal="left" vertical="top" wrapText="1"/>
    </xf>
    <xf numFmtId="0" fontId="8" fillId="8" borderId="3" xfId="0" applyFont="1" applyFill="1" applyBorder="1" applyAlignment="1">
      <alignment horizontal="left" vertical="top" wrapText="1"/>
    </xf>
    <xf numFmtId="1" fontId="12" fillId="13" borderId="3" xfId="0" applyNumberFormat="1" applyFont="1" applyFill="1" applyBorder="1" applyAlignment="1">
      <alignment horizontal="left" vertical="top" wrapText="1"/>
    </xf>
    <xf numFmtId="1" fontId="12" fillId="14" borderId="3" xfId="0" applyNumberFormat="1" applyFont="1" applyFill="1" applyBorder="1" applyAlignment="1">
      <alignment horizontal="left" vertical="top" wrapText="1"/>
    </xf>
    <xf numFmtId="2" fontId="12" fillId="13" borderId="3" xfId="0" applyNumberFormat="1" applyFont="1" applyFill="1" applyBorder="1" applyAlignment="1">
      <alignment horizontal="left" vertical="top" wrapText="1"/>
    </xf>
    <xf numFmtId="2" fontId="12" fillId="14" borderId="3" xfId="0" applyNumberFormat="1" applyFont="1" applyFill="1" applyBorder="1" applyAlignment="1">
      <alignment horizontal="left" vertical="top" wrapText="1"/>
    </xf>
    <xf numFmtId="9" fontId="12" fillId="13" borderId="3" xfId="0" applyNumberFormat="1" applyFont="1" applyFill="1" applyBorder="1" applyAlignment="1">
      <alignment horizontal="left" vertical="top" wrapText="1"/>
    </xf>
    <xf numFmtId="9" fontId="12" fillId="14" borderId="3" xfId="0" applyNumberFormat="1" applyFont="1" applyFill="1" applyBorder="1" applyAlignment="1">
      <alignment horizontal="left" vertical="top"/>
    </xf>
    <xf numFmtId="2" fontId="4" fillId="13" borderId="3" xfId="0" applyNumberFormat="1" applyFont="1" applyFill="1" applyBorder="1" applyAlignment="1">
      <alignment horizontal="left" vertical="top" wrapText="1"/>
    </xf>
    <xf numFmtId="0" fontId="4" fillId="14" borderId="3" xfId="0" applyFont="1" applyFill="1" applyBorder="1" applyAlignment="1">
      <alignment horizontal="left" vertical="top" wrapText="1"/>
    </xf>
    <xf numFmtId="0" fontId="4" fillId="13" borderId="3" xfId="0" applyFont="1" applyFill="1" applyBorder="1" applyAlignment="1">
      <alignment horizontal="left" vertical="top" wrapText="1"/>
    </xf>
    <xf numFmtId="0" fontId="4" fillId="11" borderId="3" xfId="0" applyFont="1" applyFill="1" applyBorder="1" applyAlignment="1">
      <alignment horizontal="left" vertical="top" wrapText="1"/>
    </xf>
    <xf numFmtId="0" fontId="8" fillId="10" borderId="0" xfId="0" applyFont="1" applyFill="1"/>
    <xf numFmtId="10" fontId="4" fillId="13" borderId="3" xfId="0" applyNumberFormat="1" applyFont="1" applyFill="1" applyBorder="1" applyAlignment="1">
      <alignment horizontal="left" vertical="top" wrapText="1"/>
    </xf>
    <xf numFmtId="49" fontId="4" fillId="14" borderId="3" xfId="0" applyNumberFormat="1" applyFont="1" applyFill="1" applyBorder="1" applyAlignment="1">
      <alignment horizontal="left" vertical="top" wrapText="1"/>
    </xf>
    <xf numFmtId="0" fontId="8" fillId="10" borderId="3" xfId="0" applyFont="1" applyFill="1" applyBorder="1" applyAlignment="1">
      <alignment wrapText="1"/>
    </xf>
    <xf numFmtId="10" fontId="4" fillId="14" borderId="3" xfId="0" applyNumberFormat="1" applyFont="1" applyFill="1" applyBorder="1" applyAlignment="1">
      <alignment horizontal="left" vertical="top" wrapText="1"/>
    </xf>
    <xf numFmtId="0" fontId="12" fillId="16" borderId="3" xfId="0" applyFont="1" applyFill="1" applyBorder="1"/>
    <xf numFmtId="0" fontId="12" fillId="13" borderId="3" xfId="0" applyFont="1" applyFill="1" applyBorder="1"/>
    <xf numFmtId="0" fontId="12" fillId="14" borderId="3" xfId="0" applyFont="1" applyFill="1" applyBorder="1"/>
    <xf numFmtId="0" fontId="14" fillId="16" borderId="3" xfId="0" applyFont="1" applyFill="1" applyBorder="1"/>
    <xf numFmtId="0" fontId="4" fillId="9" borderId="3" xfId="0" applyFont="1" applyFill="1" applyBorder="1" applyAlignment="1">
      <alignment horizontal="left" vertical="top" wrapText="1"/>
    </xf>
    <xf numFmtId="0" fontId="7" fillId="0" borderId="0" xfId="0" applyFont="1"/>
    <xf numFmtId="0" fontId="7" fillId="0" borderId="0" xfId="0" applyFont="1" applyAlignment="1">
      <alignment horizontal="center" vertical="center"/>
    </xf>
    <xf numFmtId="0" fontId="18" fillId="0" borderId="0" xfId="0" applyFont="1" applyAlignment="1">
      <alignment horizontal="left" vertical="top" wrapText="1"/>
    </xf>
    <xf numFmtId="0" fontId="14" fillId="0" borderId="0" xfId="0" applyFont="1" applyAlignment="1">
      <alignment vertical="top" wrapText="1"/>
    </xf>
    <xf numFmtId="2" fontId="14" fillId="0" borderId="0" xfId="0" applyNumberFormat="1" applyFont="1" applyAlignment="1">
      <alignment horizontal="center" vertical="center"/>
    </xf>
    <xf numFmtId="0" fontId="18" fillId="0" borderId="0" xfId="0" applyFont="1" applyAlignment="1">
      <alignment horizontal="center" vertical="center" wrapText="1"/>
    </xf>
    <xf numFmtId="1" fontId="18" fillId="0" borderId="0" xfId="0" applyNumberFormat="1" applyFont="1" applyAlignment="1">
      <alignment horizontal="center" vertical="center" wrapText="1"/>
    </xf>
    <xf numFmtId="0" fontId="7" fillId="0" borderId="0" xfId="0" applyFont="1" applyAlignment="1">
      <alignment vertical="top" wrapText="1"/>
    </xf>
    <xf numFmtId="1" fontId="14" fillId="0" borderId="0" xfId="0" applyNumberFormat="1" applyFont="1" applyAlignment="1">
      <alignment horizontal="center" vertical="center"/>
    </xf>
    <xf numFmtId="2" fontId="14" fillId="0" borderId="0" xfId="0" applyNumberFormat="1" applyFont="1" applyAlignment="1">
      <alignment horizontal="center" vertical="center" wrapText="1"/>
    </xf>
    <xf numFmtId="0" fontId="9" fillId="6" borderId="1" xfId="0" applyFont="1" applyFill="1" applyBorder="1" applyAlignment="1">
      <alignment horizontal="left" vertical="top" wrapText="1"/>
    </xf>
    <xf numFmtId="0" fontId="3" fillId="8" borderId="5" xfId="0" applyFont="1" applyFill="1" applyBorder="1" applyAlignment="1">
      <alignment horizontal="left" vertical="center"/>
    </xf>
    <xf numFmtId="0" fontId="9" fillId="8" borderId="5" xfId="0" applyFont="1" applyFill="1" applyBorder="1" applyAlignment="1">
      <alignment horizontal="left" vertical="center" wrapText="1"/>
    </xf>
    <xf numFmtId="0" fontId="4" fillId="8" borderId="5" xfId="0" applyFont="1" applyFill="1" applyBorder="1" applyAlignment="1">
      <alignment horizontal="left" vertical="center"/>
    </xf>
    <xf numFmtId="2" fontId="9" fillId="8" borderId="5" xfId="0" applyNumberFormat="1" applyFont="1" applyFill="1" applyBorder="1" applyAlignment="1">
      <alignment horizontal="left" vertical="center" wrapText="1"/>
    </xf>
    <xf numFmtId="0" fontId="12" fillId="8" borderId="5" xfId="0" applyFont="1" applyFill="1" applyBorder="1" applyAlignment="1">
      <alignment horizontal="left" vertical="center" wrapText="1"/>
    </xf>
    <xf numFmtId="0" fontId="4" fillId="0" borderId="0" xfId="0" applyFont="1" applyAlignment="1">
      <alignment horizontal="left" vertical="center"/>
    </xf>
    <xf numFmtId="0" fontId="4" fillId="8" borderId="1" xfId="0" applyFont="1" applyFill="1" applyBorder="1" applyAlignment="1">
      <alignment horizontal="left" vertical="center"/>
    </xf>
    <xf numFmtId="0" fontId="9" fillId="9" borderId="1" xfId="0" applyFont="1" applyFill="1" applyBorder="1" applyAlignment="1">
      <alignment horizontal="left" vertical="center"/>
    </xf>
    <xf numFmtId="0" fontId="9" fillId="9" borderId="1" xfId="0" applyFont="1" applyFill="1" applyBorder="1" applyAlignment="1">
      <alignment horizontal="left" vertical="center" wrapText="1"/>
    </xf>
    <xf numFmtId="2" fontId="9" fillId="9" borderId="1" xfId="0" applyNumberFormat="1"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left" vertical="center"/>
    </xf>
    <xf numFmtId="0" fontId="3" fillId="11" borderId="1" xfId="0" applyFont="1" applyFill="1" applyBorder="1" applyAlignment="1">
      <alignment horizontal="left" vertical="center" wrapText="1"/>
    </xf>
    <xf numFmtId="0" fontId="3" fillId="11" borderId="1" xfId="0" applyFont="1" applyFill="1" applyBorder="1" applyAlignment="1">
      <alignment horizontal="left" vertical="center"/>
    </xf>
    <xf numFmtId="0" fontId="21" fillId="11" borderId="1" xfId="0" applyFont="1" applyFill="1" applyBorder="1" applyAlignment="1">
      <alignment horizontal="left" vertical="center"/>
    </xf>
    <xf numFmtId="2" fontId="9" fillId="11" borderId="1" xfId="0" applyNumberFormat="1" applyFont="1" applyFill="1" applyBorder="1" applyAlignment="1">
      <alignment horizontal="left" vertical="center" wrapText="1"/>
    </xf>
    <xf numFmtId="0" fontId="22" fillId="11" borderId="1" xfId="0" applyFont="1" applyFill="1" applyBorder="1" applyAlignment="1">
      <alignment horizontal="left" vertical="center" wrapText="1"/>
    </xf>
    <xf numFmtId="0" fontId="23" fillId="11" borderId="1" xfId="0" applyFont="1" applyFill="1" applyBorder="1" applyAlignment="1">
      <alignment horizontal="left" vertical="center" wrapText="1"/>
    </xf>
    <xf numFmtId="0" fontId="20" fillId="0" borderId="0" xfId="0" applyFont="1" applyAlignment="1">
      <alignment horizontal="left" vertical="center"/>
    </xf>
    <xf numFmtId="0" fontId="4" fillId="11" borderId="1" xfId="0" applyFont="1" applyFill="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xf>
    <xf numFmtId="2" fontId="12" fillId="0" borderId="1" xfId="0" applyNumberFormat="1" applyFont="1" applyBorder="1" applyAlignment="1">
      <alignment horizontal="left" vertical="center"/>
    </xf>
    <xf numFmtId="0" fontId="5" fillId="10" borderId="1" xfId="0" applyFont="1" applyFill="1" applyBorder="1" applyAlignment="1">
      <alignment horizontal="left" vertical="center" wrapText="1"/>
    </xf>
    <xf numFmtId="0" fontId="12" fillId="0" borderId="1" xfId="0" applyFont="1" applyBorder="1" applyAlignment="1">
      <alignment horizontal="left" vertical="center"/>
    </xf>
    <xf numFmtId="0" fontId="9" fillId="21" borderId="1"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12" fillId="15" borderId="1" xfId="0" applyFont="1" applyFill="1" applyBorder="1" applyAlignment="1">
      <alignment horizontal="left" vertical="center"/>
    </xf>
    <xf numFmtId="0" fontId="24" fillId="0" borderId="1" xfId="0" applyFont="1" applyBorder="1" applyAlignment="1">
      <alignment horizontal="left" vertical="center"/>
    </xf>
    <xf numFmtId="0" fontId="9" fillId="10" borderId="1" xfId="0" applyFont="1" applyFill="1" applyBorder="1" applyAlignment="1">
      <alignment horizontal="left" vertical="center" wrapText="1"/>
    </xf>
    <xf numFmtId="0" fontId="9" fillId="14" borderId="1" xfId="0" applyFont="1" applyFill="1" applyBorder="1" applyAlignment="1">
      <alignment horizontal="left" vertical="center"/>
    </xf>
    <xf numFmtId="2" fontId="9" fillId="11" borderId="1" xfId="0" applyNumberFormat="1" applyFont="1" applyFill="1" applyBorder="1" applyAlignment="1">
      <alignment horizontal="left" vertical="center"/>
    </xf>
    <xf numFmtId="0" fontId="9" fillId="11" borderId="1" xfId="0" applyFont="1" applyFill="1" applyBorder="1" applyAlignment="1">
      <alignment horizontal="left" vertical="center" wrapText="1"/>
    </xf>
    <xf numFmtId="0" fontId="12" fillId="11"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15" borderId="1" xfId="0" applyFont="1" applyFill="1" applyBorder="1" applyAlignment="1">
      <alignment horizontal="left" vertical="center"/>
    </xf>
    <xf numFmtId="0" fontId="3" fillId="0" borderId="1" xfId="0" applyFont="1" applyBorder="1" applyAlignment="1">
      <alignment horizontal="left" vertical="center"/>
    </xf>
    <xf numFmtId="0" fontId="9" fillId="21" borderId="1" xfId="0" applyFont="1" applyFill="1" applyBorder="1" applyAlignment="1">
      <alignment horizontal="left" vertical="center"/>
    </xf>
    <xf numFmtId="0" fontId="12" fillId="15" borderId="1" xfId="0" applyFont="1" applyFill="1" applyBorder="1" applyAlignment="1">
      <alignment horizontal="left" vertical="center" wrapText="1"/>
    </xf>
    <xf numFmtId="165" fontId="12" fillId="0" borderId="1" xfId="0" applyNumberFormat="1" applyFont="1" applyBorder="1" applyAlignment="1">
      <alignment horizontal="left" vertical="center"/>
    </xf>
    <xf numFmtId="2" fontId="9" fillId="9" borderId="1" xfId="0" applyNumberFormat="1" applyFont="1" applyFill="1" applyBorder="1" applyAlignment="1">
      <alignment horizontal="left" vertical="center"/>
    </xf>
    <xf numFmtId="0" fontId="3" fillId="0" borderId="0" xfId="0" applyFont="1" applyAlignment="1">
      <alignment horizontal="left" vertical="center"/>
    </xf>
    <xf numFmtId="0" fontId="3" fillId="21" borderId="1" xfId="0" applyFont="1" applyFill="1" applyBorder="1" applyAlignment="1">
      <alignment horizontal="left" vertical="center"/>
    </xf>
    <xf numFmtId="0" fontId="3" fillId="14" borderId="1" xfId="0" applyFont="1" applyFill="1" applyBorder="1" applyAlignment="1">
      <alignment horizontal="left" vertical="center"/>
    </xf>
    <xf numFmtId="0" fontId="9" fillId="11" borderId="1" xfId="0" applyFont="1" applyFill="1" applyBorder="1" applyAlignment="1">
      <alignment horizontal="left" vertical="center"/>
    </xf>
    <xf numFmtId="2" fontId="3" fillId="21" borderId="1" xfId="0" applyNumberFormat="1" applyFont="1" applyFill="1" applyBorder="1" applyAlignment="1">
      <alignment horizontal="left" vertical="center"/>
    </xf>
    <xf numFmtId="0" fontId="4" fillId="21" borderId="1" xfId="0" applyFont="1" applyFill="1" applyBorder="1" applyAlignment="1">
      <alignment horizontal="left" vertical="center"/>
    </xf>
    <xf numFmtId="0" fontId="12" fillId="21" borderId="1" xfId="0" applyFont="1" applyFill="1" applyBorder="1" applyAlignment="1">
      <alignment horizontal="left" vertical="center"/>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25" fillId="0" borderId="1" xfId="0" applyFont="1" applyBorder="1" applyAlignment="1">
      <alignment horizontal="left" vertical="center"/>
    </xf>
    <xf numFmtId="2" fontId="9" fillId="21" borderId="1" xfId="0" applyNumberFormat="1" applyFont="1" applyFill="1" applyBorder="1" applyAlignment="1">
      <alignment horizontal="left" vertical="center"/>
    </xf>
    <xf numFmtId="2" fontId="3" fillId="14" borderId="1" xfId="0" applyNumberFormat="1" applyFont="1" applyFill="1" applyBorder="1" applyAlignment="1">
      <alignment horizontal="left" vertical="center"/>
    </xf>
    <xf numFmtId="2" fontId="9" fillId="0" borderId="1" xfId="0" applyNumberFormat="1" applyFont="1" applyBorder="1" applyAlignment="1">
      <alignment horizontal="left" vertical="center" wrapText="1"/>
    </xf>
    <xf numFmtId="0" fontId="3" fillId="22" borderId="1" xfId="0" applyFont="1" applyFill="1" applyBorder="1" applyAlignment="1">
      <alignment horizontal="left" vertical="center"/>
    </xf>
    <xf numFmtId="0" fontId="9" fillId="22" borderId="1" xfId="0" applyFont="1" applyFill="1" applyBorder="1" applyAlignment="1">
      <alignment horizontal="left" vertical="center" wrapText="1"/>
    </xf>
    <xf numFmtId="0" fontId="12" fillId="22" borderId="1" xfId="0" applyFont="1" applyFill="1" applyBorder="1" applyAlignment="1">
      <alignment horizontal="left" vertical="center" wrapText="1"/>
    </xf>
    <xf numFmtId="2" fontId="12" fillId="22" borderId="1" xfId="0" applyNumberFormat="1" applyFont="1" applyFill="1" applyBorder="1" applyAlignment="1">
      <alignment horizontal="left" vertical="center"/>
    </xf>
    <xf numFmtId="1" fontId="9" fillId="22" borderId="1" xfId="0" applyNumberFormat="1" applyFont="1" applyFill="1" applyBorder="1" applyAlignment="1">
      <alignment horizontal="left" vertical="center" wrapText="1"/>
    </xf>
    <xf numFmtId="1" fontId="9" fillId="0" borderId="1" xfId="0" applyNumberFormat="1" applyFont="1" applyBorder="1" applyAlignment="1">
      <alignment horizontal="left" vertical="center" wrapText="1"/>
    </xf>
    <xf numFmtId="0" fontId="4" fillId="22" borderId="1" xfId="0" applyFont="1" applyFill="1" applyBorder="1" applyAlignment="1">
      <alignment horizontal="left" vertical="center"/>
    </xf>
    <xf numFmtId="0" fontId="4" fillId="22" borderId="1" xfId="0" applyFont="1" applyFill="1" applyBorder="1" applyAlignment="1">
      <alignment horizontal="left" vertical="center" wrapText="1"/>
    </xf>
    <xf numFmtId="2" fontId="12" fillId="22" borderId="1" xfId="0" applyNumberFormat="1" applyFont="1" applyFill="1" applyBorder="1" applyAlignment="1">
      <alignment horizontal="left" vertical="center" wrapText="1"/>
    </xf>
    <xf numFmtId="0" fontId="12" fillId="22" borderId="1" xfId="0" applyFont="1" applyFill="1" applyBorder="1" applyAlignment="1">
      <alignment horizontal="left" vertical="center"/>
    </xf>
    <xf numFmtId="1" fontId="12" fillId="0" borderId="1" xfId="0" applyNumberFormat="1" applyFont="1" applyBorder="1" applyAlignment="1">
      <alignment horizontal="left" vertical="center"/>
    </xf>
    <xf numFmtId="1" fontId="12" fillId="22" borderId="1" xfId="0" applyNumberFormat="1" applyFont="1" applyFill="1" applyBorder="1" applyAlignment="1">
      <alignment horizontal="left" vertical="center" wrapText="1"/>
    </xf>
    <xf numFmtId="1" fontId="12" fillId="0" borderId="1" xfId="0" applyNumberFormat="1" applyFont="1" applyBorder="1" applyAlignment="1">
      <alignment horizontal="left" vertical="center" wrapText="1"/>
    </xf>
    <xf numFmtId="0" fontId="5" fillId="22" borderId="1" xfId="0" applyFont="1" applyFill="1" applyBorder="1" applyAlignment="1">
      <alignment horizontal="left" vertical="center" wrapText="1"/>
    </xf>
    <xf numFmtId="0" fontId="9" fillId="22" borderId="1" xfId="0" applyFont="1" applyFill="1" applyBorder="1" applyAlignment="1">
      <alignment horizontal="left" vertical="center"/>
    </xf>
    <xf numFmtId="1" fontId="12" fillId="22" borderId="1" xfId="0" applyNumberFormat="1" applyFont="1" applyFill="1" applyBorder="1" applyAlignment="1">
      <alignment horizontal="left" vertical="center"/>
    </xf>
    <xf numFmtId="0" fontId="12" fillId="0" borderId="3" xfId="0" applyFont="1" applyBorder="1" applyAlignment="1">
      <alignment horizontal="left" vertical="top"/>
    </xf>
    <xf numFmtId="0" fontId="12" fillId="0" borderId="3" xfId="0" applyFont="1" applyBorder="1" applyAlignment="1">
      <alignment horizontal="left" vertical="top" wrapText="1"/>
    </xf>
    <xf numFmtId="0" fontId="13" fillId="0" borderId="0" xfId="0" applyFont="1" applyAlignment="1">
      <alignment horizontal="left" vertical="top" wrapText="1"/>
    </xf>
    <xf numFmtId="0" fontId="13" fillId="0" borderId="3" xfId="0" applyFont="1" applyBorder="1" applyAlignment="1">
      <alignment horizontal="left" vertical="top" wrapText="1"/>
    </xf>
    <xf numFmtId="9" fontId="12" fillId="0" borderId="0" xfId="0" applyNumberFormat="1" applyFont="1" applyAlignment="1">
      <alignment horizontal="left" vertical="top"/>
    </xf>
    <xf numFmtId="9" fontId="12" fillId="0" borderId="0" xfId="0" applyNumberFormat="1" applyFont="1" applyAlignment="1">
      <alignment vertical="top"/>
    </xf>
    <xf numFmtId="0" fontId="12" fillId="0" borderId="0" xfId="0" applyFont="1" applyAlignment="1">
      <alignment vertical="top"/>
    </xf>
    <xf numFmtId="1" fontId="12" fillId="0" borderId="0" xfId="0" applyNumberFormat="1" applyFont="1" applyAlignment="1">
      <alignment horizontal="left" vertical="top"/>
    </xf>
    <xf numFmtId="0" fontId="14" fillId="0" borderId="3" xfId="0" applyFont="1" applyBorder="1" applyAlignment="1">
      <alignment horizontal="left" vertical="top"/>
    </xf>
    <xf numFmtId="0" fontId="14" fillId="0" borderId="3" xfId="0" applyFont="1" applyBorder="1" applyAlignment="1">
      <alignment horizontal="left" vertical="top" wrapText="1"/>
    </xf>
    <xf numFmtId="10" fontId="12" fillId="0" borderId="0" xfId="0" applyNumberFormat="1" applyFont="1" applyAlignment="1">
      <alignment horizontal="left" vertical="top"/>
    </xf>
    <xf numFmtId="10" fontId="14" fillId="0" borderId="3" xfId="0" applyNumberFormat="1" applyFont="1" applyBorder="1" applyAlignment="1">
      <alignment horizontal="left" vertical="top"/>
    </xf>
    <xf numFmtId="2" fontId="12" fillId="0" borderId="3" xfId="0" applyNumberFormat="1" applyFont="1" applyBorder="1" applyAlignment="1">
      <alignment horizontal="left" vertical="top"/>
    </xf>
    <xf numFmtId="10" fontId="12" fillId="0" borderId="3" xfId="0" applyNumberFormat="1" applyFont="1" applyBorder="1" applyAlignment="1">
      <alignment horizontal="left" vertical="top"/>
    </xf>
    <xf numFmtId="10" fontId="12" fillId="0" borderId="3" xfId="0" applyNumberFormat="1" applyFont="1" applyBorder="1" applyAlignment="1">
      <alignment horizontal="left" vertical="top" wrapText="1"/>
    </xf>
    <xf numFmtId="0" fontId="16" fillId="0" borderId="3" xfId="0" applyFont="1" applyBorder="1"/>
    <xf numFmtId="9" fontId="12" fillId="0" borderId="3" xfId="0" applyNumberFormat="1" applyFont="1" applyBorder="1" applyAlignment="1">
      <alignment horizontal="left" vertical="top"/>
    </xf>
    <xf numFmtId="0" fontId="17" fillId="0" borderId="3" xfId="0" applyFont="1" applyBorder="1"/>
    <xf numFmtId="0" fontId="14" fillId="0" borderId="3" xfId="0" applyFont="1" applyBorder="1"/>
    <xf numFmtId="0" fontId="12" fillId="0" borderId="3" xfId="0" applyFont="1" applyBorder="1"/>
    <xf numFmtId="2" fontId="12" fillId="0" borderId="0" xfId="0" applyNumberFormat="1" applyFont="1" applyAlignment="1">
      <alignment horizontal="left" vertical="top" wrapText="1"/>
    </xf>
    <xf numFmtId="164" fontId="12" fillId="0" borderId="0" xfId="0" applyNumberFormat="1" applyFont="1" applyAlignment="1">
      <alignment horizontal="left" vertical="top" wrapText="1"/>
    </xf>
    <xf numFmtId="3" fontId="12" fillId="0" borderId="0" xfId="0" applyNumberFormat="1" applyFont="1" applyAlignment="1">
      <alignment horizontal="left" vertical="top" wrapText="1"/>
    </xf>
    <xf numFmtId="0" fontId="29" fillId="0" borderId="3" xfId="0" applyFont="1" applyBorder="1"/>
    <xf numFmtId="49" fontId="12" fillId="0" borderId="3" xfId="0" applyNumberFormat="1" applyFont="1" applyBorder="1" applyAlignment="1">
      <alignment horizontal="left" vertical="top" wrapText="1"/>
    </xf>
    <xf numFmtId="0" fontId="30" fillId="0" borderId="0" xfId="0" applyFont="1"/>
    <xf numFmtId="0" fontId="12" fillId="0" borderId="0" xfId="0" applyFont="1"/>
    <xf numFmtId="0" fontId="0" fillId="0" borderId="3" xfId="0" applyBorder="1"/>
    <xf numFmtId="0" fontId="31" fillId="0" borderId="3" xfId="0" applyFont="1" applyBorder="1"/>
    <xf numFmtId="0" fontId="28" fillId="0" borderId="3" xfId="0" applyFont="1" applyBorder="1"/>
    <xf numFmtId="0" fontId="32" fillId="0" borderId="3" xfId="0" applyFont="1" applyBorder="1"/>
    <xf numFmtId="0" fontId="26" fillId="0" borderId="3" xfId="0" applyFont="1" applyBorder="1"/>
    <xf numFmtId="0" fontId="28" fillId="7" borderId="3" xfId="0" applyFont="1" applyFill="1" applyBorder="1" applyAlignment="1">
      <alignment horizontal="left" vertical="top" wrapText="1"/>
    </xf>
    <xf numFmtId="0" fontId="28" fillId="8" borderId="3" xfId="0" applyFont="1" applyFill="1" applyBorder="1" applyAlignment="1">
      <alignment horizontal="left" vertical="top" wrapText="1"/>
    </xf>
    <xf numFmtId="2" fontId="28" fillId="9" borderId="3" xfId="0" applyNumberFormat="1" applyFont="1" applyFill="1" applyBorder="1" applyAlignment="1">
      <alignment horizontal="left" vertical="top" wrapText="1"/>
    </xf>
    <xf numFmtId="0" fontId="28" fillId="0" borderId="0" xfId="0" applyFont="1" applyAlignment="1">
      <alignment horizontal="left" vertical="top" wrapText="1"/>
    </xf>
    <xf numFmtId="2" fontId="28" fillId="11" borderId="3" xfId="0" applyNumberFormat="1" applyFont="1" applyFill="1" applyBorder="1" applyAlignment="1">
      <alignment horizontal="left" vertical="top" wrapText="1"/>
    </xf>
    <xf numFmtId="0" fontId="28" fillId="11" borderId="3" xfId="0" applyFont="1" applyFill="1" applyBorder="1" applyAlignment="1">
      <alignment horizontal="left" vertical="top" wrapText="1"/>
    </xf>
    <xf numFmtId="0" fontId="28" fillId="0" borderId="0" xfId="0" applyFont="1" applyAlignment="1">
      <alignment vertical="top" wrapText="1"/>
    </xf>
    <xf numFmtId="0" fontId="28" fillId="9" borderId="3" xfId="0" applyFont="1" applyFill="1" applyBorder="1" applyAlignment="1">
      <alignment horizontal="left" vertical="top" wrapText="1"/>
    </xf>
    <xf numFmtId="0" fontId="28" fillId="19" borderId="3" xfId="0" applyFont="1" applyFill="1" applyBorder="1" applyAlignment="1">
      <alignment horizontal="left" vertical="top" wrapText="1"/>
    </xf>
    <xf numFmtId="0" fontId="26" fillId="19" borderId="3" xfId="0" applyFont="1" applyFill="1" applyBorder="1" applyAlignment="1">
      <alignment horizontal="left" vertical="top" wrapText="1"/>
    </xf>
    <xf numFmtId="0" fontId="28" fillId="0" borderId="0" xfId="0" applyFont="1"/>
    <xf numFmtId="0" fontId="26" fillId="0" borderId="0" xfId="0" applyFont="1" applyAlignment="1">
      <alignment horizontal="left" vertical="top" wrapText="1"/>
    </xf>
    <xf numFmtId="0" fontId="28" fillId="0" borderId="0" xfId="0" applyFont="1" applyAlignment="1">
      <alignment horizontal="left" vertical="top"/>
    </xf>
    <xf numFmtId="0" fontId="33" fillId="0" borderId="3" xfId="0" applyFont="1" applyBorder="1" applyAlignment="1">
      <alignment wrapText="1"/>
    </xf>
    <xf numFmtId="0" fontId="33" fillId="12" borderId="3" xfId="0" applyFont="1" applyFill="1" applyBorder="1" applyAlignment="1">
      <alignment wrapText="1"/>
    </xf>
    <xf numFmtId="49" fontId="34" fillId="0" borderId="0" xfId="0" applyNumberFormat="1" applyFont="1" applyAlignment="1">
      <alignment vertical="top" wrapText="1"/>
    </xf>
    <xf numFmtId="0" fontId="28" fillId="0" borderId="3" xfId="0" applyFont="1" applyBorder="1" applyAlignment="1">
      <alignment horizontal="left" vertical="top" wrapText="1"/>
    </xf>
    <xf numFmtId="0" fontId="28" fillId="0" borderId="3" xfId="0" applyFont="1" applyBorder="1" applyAlignment="1">
      <alignment wrapText="1"/>
    </xf>
    <xf numFmtId="0" fontId="33" fillId="0" borderId="3" xfId="0" applyFont="1" applyBorder="1" applyAlignment="1">
      <alignment vertical="top" wrapText="1"/>
    </xf>
    <xf numFmtId="0" fontId="28" fillId="15" borderId="3" xfId="0" applyFont="1" applyFill="1" applyBorder="1" applyAlignment="1">
      <alignment wrapText="1"/>
    </xf>
    <xf numFmtId="2" fontId="34" fillId="0" borderId="0" xfId="0" applyNumberFormat="1" applyFont="1" applyAlignment="1">
      <alignment horizontal="center" vertical="center"/>
    </xf>
    <xf numFmtId="2" fontId="26" fillId="8" borderId="3" xfId="0" applyNumberFormat="1" applyFont="1" applyFill="1" applyBorder="1" applyAlignment="1">
      <alignment horizontal="left" vertical="top" wrapText="1"/>
    </xf>
    <xf numFmtId="2" fontId="26" fillId="9" borderId="3" xfId="0" applyNumberFormat="1" applyFont="1" applyFill="1" applyBorder="1" applyAlignment="1">
      <alignment horizontal="left" vertical="top" wrapText="1"/>
    </xf>
    <xf numFmtId="2" fontId="26" fillId="11" borderId="3" xfId="0" applyNumberFormat="1" applyFont="1" applyFill="1" applyBorder="1" applyAlignment="1">
      <alignment horizontal="left" vertical="top" wrapText="1"/>
    </xf>
    <xf numFmtId="2" fontId="26" fillId="11" borderId="3" xfId="0" applyNumberFormat="1" applyFont="1" applyFill="1" applyBorder="1" applyAlignment="1">
      <alignment horizontal="left" vertical="top"/>
    </xf>
    <xf numFmtId="0" fontId="26" fillId="11" borderId="3" xfId="0" applyFont="1" applyFill="1" applyBorder="1" applyAlignment="1">
      <alignment horizontal="left" vertical="top" wrapText="1"/>
    </xf>
    <xf numFmtId="9" fontId="26" fillId="0" borderId="0" xfId="0" applyNumberFormat="1" applyFont="1" applyAlignment="1">
      <alignment horizontal="left" vertical="top" wrapText="1"/>
    </xf>
    <xf numFmtId="9" fontId="26" fillId="0" borderId="0" xfId="0" applyNumberFormat="1" applyFont="1" applyAlignment="1">
      <alignment horizontal="left" vertical="center"/>
    </xf>
    <xf numFmtId="0" fontId="26" fillId="0" borderId="0" xfId="0" applyFont="1" applyAlignment="1">
      <alignment horizontal="left" vertical="center"/>
    </xf>
    <xf numFmtId="0" fontId="26" fillId="9" borderId="3" xfId="0" applyFont="1" applyFill="1" applyBorder="1" applyAlignment="1">
      <alignment horizontal="left" vertical="top" wrapText="1"/>
    </xf>
    <xf numFmtId="0" fontId="28" fillId="19" borderId="3" xfId="0" applyFont="1" applyFill="1" applyBorder="1" applyAlignment="1">
      <alignment horizontal="left" vertical="top"/>
    </xf>
    <xf numFmtId="2" fontId="26" fillId="0" borderId="0" xfId="0" applyNumberFormat="1" applyFont="1" applyAlignment="1">
      <alignment horizontal="left" vertical="top" wrapText="1"/>
    </xf>
    <xf numFmtId="0" fontId="26" fillId="0" borderId="0" xfId="0" applyFont="1" applyAlignment="1">
      <alignment horizontal="left"/>
    </xf>
    <xf numFmtId="2" fontId="26" fillId="0" borderId="0" xfId="0" applyNumberFormat="1" applyFont="1" applyAlignment="1">
      <alignment horizontal="left"/>
    </xf>
    <xf numFmtId="2" fontId="26" fillId="0" borderId="0" xfId="0" applyNumberFormat="1" applyFont="1" applyAlignment="1">
      <alignment horizontal="left" vertical="top"/>
    </xf>
    <xf numFmtId="4" fontId="26" fillId="19" borderId="3" xfId="0" applyNumberFormat="1" applyFont="1" applyFill="1" applyBorder="1" applyAlignment="1">
      <alignment horizontal="left" vertical="top" wrapText="1"/>
    </xf>
    <xf numFmtId="4" fontId="26" fillId="0" borderId="0" xfId="0" applyNumberFormat="1" applyFont="1" applyAlignment="1">
      <alignment horizontal="left" vertical="top" wrapText="1"/>
    </xf>
    <xf numFmtId="2" fontId="26" fillId="0" borderId="0" xfId="0" applyNumberFormat="1" applyFont="1"/>
    <xf numFmtId="0" fontId="26" fillId="16" borderId="3" xfId="0" applyFont="1" applyFill="1" applyBorder="1"/>
    <xf numFmtId="0" fontId="34" fillId="0" borderId="0" xfId="0" applyFont="1" applyAlignment="1">
      <alignment horizontal="center" vertical="center" wrapText="1"/>
    </xf>
    <xf numFmtId="4" fontId="35" fillId="0" borderId="0" xfId="0" applyNumberFormat="1" applyFont="1"/>
    <xf numFmtId="2" fontId="36" fillId="7" borderId="3" xfId="0" applyNumberFormat="1" applyFont="1" applyFill="1" applyBorder="1" applyAlignment="1">
      <alignment horizontal="left" vertical="top" wrapText="1"/>
    </xf>
    <xf numFmtId="0" fontId="27" fillId="0" borderId="0" xfId="0" applyFont="1" applyAlignment="1">
      <alignment horizontal="left" vertical="top" wrapText="1"/>
    </xf>
    <xf numFmtId="0" fontId="27" fillId="0" borderId="3" xfId="0" applyFont="1" applyBorder="1" applyAlignment="1">
      <alignment horizontal="left" vertical="top" wrapText="1"/>
    </xf>
    <xf numFmtId="0" fontId="37" fillId="0" borderId="3" xfId="0" applyFont="1" applyBorder="1"/>
    <xf numFmtId="0" fontId="1" fillId="0" borderId="0" xfId="0" applyFont="1"/>
    <xf numFmtId="0" fontId="9" fillId="6" borderId="3"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6"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1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0" fillId="6" borderId="6" xfId="0" applyFont="1" applyFill="1" applyBorder="1" applyAlignment="1">
      <alignment horizontal="center" vertical="center"/>
    </xf>
    <xf numFmtId="0" fontId="26" fillId="6" borderId="3" xfId="0" applyFont="1" applyFill="1" applyBorder="1" applyAlignment="1">
      <alignment horizontal="left" vertical="center" textRotation="45" wrapText="1"/>
    </xf>
    <xf numFmtId="0" fontId="9" fillId="0" borderId="3" xfId="0" applyFont="1" applyBorder="1" applyAlignment="1">
      <alignment horizontal="left" vertical="center" wrapText="1"/>
    </xf>
    <xf numFmtId="0" fontId="1" fillId="0" borderId="0" xfId="0" applyFont="1" applyAlignment="1">
      <alignment horizontal="left" vertical="center"/>
    </xf>
    <xf numFmtId="0" fontId="1" fillId="0" borderId="3" xfId="0" applyFont="1" applyBorder="1"/>
    <xf numFmtId="0" fontId="38" fillId="0" borderId="0" xfId="0" applyFont="1"/>
    <xf numFmtId="0" fontId="2" fillId="2" borderId="4" xfId="0" applyFont="1" applyFill="1" applyBorder="1" applyAlignment="1">
      <alignment vertical="top" wrapText="1"/>
    </xf>
    <xf numFmtId="0" fontId="2" fillId="2" borderId="4" xfId="0" applyFont="1" applyFill="1" applyBorder="1" applyAlignment="1">
      <alignment vertical="top"/>
    </xf>
    <xf numFmtId="0" fontId="3" fillId="3" borderId="5" xfId="0" applyFont="1" applyFill="1" applyBorder="1" applyAlignment="1">
      <alignment vertical="top"/>
    </xf>
    <xf numFmtId="0" fontId="3" fillId="4" borderId="5" xfId="0" applyFont="1" applyFill="1" applyBorder="1" applyAlignment="1">
      <alignment vertical="top"/>
    </xf>
    <xf numFmtId="0" fontId="4" fillId="5" borderId="5" xfId="0" applyFont="1" applyFill="1" applyBorder="1" applyAlignment="1">
      <alignment vertical="top"/>
    </xf>
    <xf numFmtId="0" fontId="4" fillId="0" borderId="5" xfId="0" applyFont="1" applyBorder="1" applyAlignment="1">
      <alignment vertical="top"/>
    </xf>
    <xf numFmtId="0" fontId="1" fillId="0" borderId="0" xfId="0" applyFont="1" applyAlignment="1">
      <alignment wrapText="1"/>
    </xf>
    <xf numFmtId="0" fontId="24" fillId="0" borderId="1" xfId="0" applyFont="1" applyBorder="1" applyAlignment="1">
      <alignment horizontal="left" vertical="center" wrapText="1"/>
    </xf>
    <xf numFmtId="0" fontId="24" fillId="2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34" Type="http://schemas.openxmlformats.org/officeDocument/2006/relationships/calcChain" Target="calcChain.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31" Type="http://schemas.openxmlformats.org/officeDocument/2006/relationships/theme" Target="theme/theme1.xml"/><Relationship Id="rId4" Type="http://schemas.openxmlformats.org/officeDocument/2006/relationships/worksheet" Target="worksheets/sheet4.xml"/><Relationship Id="rId30" Type="http://customschemas.google.com/relationships/workbookmetadata" Target="metadata"/><Relationship Id="rId35"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jam-news.net/unemployment-rate-in-georgia/" TargetMode="External"/><Relationship Id="rId18" Type="http://schemas.openxmlformats.org/officeDocument/2006/relationships/hyperlink" Target="https://www.wipo.int/edocs/pubdocs/en/wipo-pub-943-2022-en-wipo-ip-facts-and-figures-2022.pdf" TargetMode="External"/><Relationship Id="rId26" Type="http://schemas.openxmlformats.org/officeDocument/2006/relationships/hyperlink" Target="https://eur-lex.europa.eu/legal-content/EN/TXT/HTML/?uri=CELEX:32020D1141" TargetMode="External"/><Relationship Id="rId39" Type="http://schemas.openxmlformats.org/officeDocument/2006/relationships/hyperlink" Target="https://data.worldbank.org/indicator/EG.ELC.ACCS.ZS?locations=AZ-AM-BY-GE-MD-UA" TargetMode="External"/><Relationship Id="rId21" Type="http://schemas.openxmlformats.org/officeDocument/2006/relationships/hyperlink" Target="https://standards.cencenelec.eu/dyn/www/f?p=CEN:5" TargetMode="External"/><Relationship Id="rId34" Type="http://schemas.openxmlformats.org/officeDocument/2006/relationships/hyperlink" Target="https://taxation-customs.ec.europa.eu/customs-4/aeo-authorised-economic-operator/mutual-recognition_en" TargetMode="External"/><Relationship Id="rId7" Type="http://schemas.openxmlformats.org/officeDocument/2006/relationships/hyperlink" Target="https://www.consilium.europa.eu/en/press/press-releases/2023/06/22/press-release-on-georgia/" TargetMode="External"/><Relationship Id="rId12" Type="http://schemas.openxmlformats.org/officeDocument/2006/relationships/hyperlink" Target="https://www.undp.org/armenia/stories/women-and-young-entrepreneurs-cornerstones-sustainable-development-regions-armenia" TargetMode="External"/><Relationship Id="rId17" Type="http://schemas.openxmlformats.org/officeDocument/2006/relationships/hyperlink" Target="https://www.wipo.int/edocs/pubdocs/en/wipo-pub-943-2022-en-wipo-ip-facts-and-figures-2022.pdf" TargetMode="External"/><Relationship Id="rId25" Type="http://schemas.openxmlformats.org/officeDocument/2006/relationships/hyperlink" Target="https://eur-lex.europa.eu/legal-content/EN/TXT/HTML/?uri=CELEX:32020D1141" TargetMode="External"/><Relationship Id="rId33" Type="http://schemas.openxmlformats.org/officeDocument/2006/relationships/hyperlink" Target="https://www.wto.org/english/tratop_e/tpr_e/g420_e.pdf" TargetMode="External"/><Relationship Id="rId38" Type="http://schemas.openxmlformats.org/officeDocument/2006/relationships/hyperlink" Target="https://www.irena.org/publications/2021/Jul/Renewables-Readiness-Assessment-Belarus" TargetMode="External"/><Relationship Id="rId2" Type="http://schemas.openxmlformats.org/officeDocument/2006/relationships/hyperlink" Target="https://www.ohchr.org/sites/default/files/Documents/HRBodies/UPR/NGOsMidTermReports/MidTermReview_UPR_Azerbaijan_EMDS.pdf" TargetMode="External"/><Relationship Id="rId16" Type="http://schemas.openxmlformats.org/officeDocument/2006/relationships/hyperlink" Target="https://evnreport.com/raw-unfiltered/fostering-creativity-and-originality-in-armenia/" TargetMode="External"/><Relationship Id="rId20" Type="http://schemas.openxmlformats.org/officeDocument/2006/relationships/hyperlink" Target="https://standards.cencenelec.eu/dyn/www/f?p=CEN:5" TargetMode="External"/><Relationship Id="rId29" Type="http://schemas.openxmlformats.org/officeDocument/2006/relationships/hyperlink" Target="https://webgate.ec.europa.eu/tracesnt/directory/publication/establishment/index" TargetMode="External"/><Relationship Id="rId1" Type="http://schemas.openxmlformats.org/officeDocument/2006/relationships/hyperlink" Target="https://www.ohchr.org/sites/default/files/Documents/HRBodies/UPR/NGOsMidTermReports/MidTermReview_UPR_Azerbaijan_EMDS.pdf" TargetMode="External"/><Relationship Id="rId6" Type="http://schemas.openxmlformats.org/officeDocument/2006/relationships/hyperlink" Target="https://www.idea.int/data-tools/data/gender-quotas/country-view/109/35" TargetMode="External"/><Relationship Id="rId11" Type="http://schemas.openxmlformats.org/officeDocument/2006/relationships/hyperlink" Target="https://www3.weforum.org/docs/WEF_TheGlobalCompetitivenessReport2019.pdf" TargetMode="External"/><Relationship Id="rId24" Type="http://schemas.openxmlformats.org/officeDocument/2006/relationships/hyperlink" Target="https://eur-lex.europa.eu/legal-content/EN/TXT/HTML/?uri=CELEX:32020D1141" TargetMode="External"/><Relationship Id="rId32" Type="http://schemas.openxmlformats.org/officeDocument/2006/relationships/hyperlink" Target="https://www.wcoomd.org/en/Topics/Facilitation/Instrument%20and%20Tools/Conventions/pf_revised_kyoto_conv/Instruments" TargetMode="External"/><Relationship Id="rId37" Type="http://schemas.openxmlformats.org/officeDocument/2006/relationships/hyperlink" Target="https://www.iea.org/reports/azerbaijan-2021" TargetMode="External"/><Relationship Id="rId40" Type="http://schemas.openxmlformats.org/officeDocument/2006/relationships/hyperlink" Target="https://unece.org/DAM/env/eia/meetings/2019/IS_MOP_5-7_February_2019__Geneva/Decision_IS.1c_.pdf" TargetMode="External"/><Relationship Id="rId5" Type="http://schemas.openxmlformats.org/officeDocument/2006/relationships/hyperlink" Target="https://data.worldbank.org/indicator/SG.GEN.PARL.ZS?locations=BY" TargetMode="External"/><Relationship Id="rId15" Type="http://schemas.openxmlformats.org/officeDocument/2006/relationships/hyperlink" Target="https://www3.weforum.org/docs/WEF_TheGlobalCompetitivenessReport2019.pdf" TargetMode="External"/><Relationship Id="rId23" Type="http://schemas.openxmlformats.org/officeDocument/2006/relationships/hyperlink" Target="https://dcfta.gov.ge/assets/uploads/implimentation/ENG%202023_DCFTA%20Q1.pdf?_t=1683190648" TargetMode="External"/><Relationship Id="rId28" Type="http://schemas.openxmlformats.org/officeDocument/2006/relationships/hyperlink" Target="https://webgate.ec.europa.eu/tracesnt/directory/publication/establishment/index" TargetMode="External"/><Relationship Id="rId36" Type="http://schemas.openxmlformats.org/officeDocument/2006/relationships/hyperlink" Target="https://www.coe.int/en/web/corruption/completed-projects/pgg-ii-azerbaijan" TargetMode="External"/><Relationship Id="rId10" Type="http://schemas.openxmlformats.org/officeDocument/2006/relationships/hyperlink" Target="https://www3.weforum.org/docs/WEF_TheGlobalCompetitivenessReport2019.pdf" TargetMode="External"/><Relationship Id="rId19" Type="http://schemas.openxmlformats.org/officeDocument/2006/relationships/hyperlink" Target="https://www.wipo.int/edocs/pubdocs/en/wipo-pub-943-2022-en-wipo-ip-facts-and-figures-2022.pdf" TargetMode="External"/><Relationship Id="rId31" Type="http://schemas.openxmlformats.org/officeDocument/2006/relationships/hyperlink" Target="https://www.wcoomd.org/en/Topics/Facilitation/Instrument%20and%20Tools/Conventions/pf_revised_kyoto_conv/Instruments" TargetMode="External"/><Relationship Id="rId4" Type="http://schemas.openxmlformats.org/officeDocument/2006/relationships/hyperlink" Target="https://www.idea.int/data-tools/data/gender-quotas/country-view/109/35" TargetMode="External"/><Relationship Id="rId9" Type="http://schemas.openxmlformats.org/officeDocument/2006/relationships/hyperlink" Target="https://www3.weforum.org/docs/WEF_TheGlobalCompetitivenessReport2019.pdf" TargetMode="External"/><Relationship Id="rId14" Type="http://schemas.openxmlformats.org/officeDocument/2006/relationships/hyperlink" Target="https://www3.weforum.org/docs/WEF_TheGlobalCompetitivenessReport2019.pdf" TargetMode="External"/><Relationship Id="rId22" Type="http://schemas.openxmlformats.org/officeDocument/2006/relationships/hyperlink" Target="https://dcfta.gov.ge/assets/uploads/implimentation/ENG%202023_DCFTA%20Q1.pdf?_t=1683190648" TargetMode="External"/><Relationship Id="rId27" Type="http://schemas.openxmlformats.org/officeDocument/2006/relationships/hyperlink" Target="https://webgate.ec.europa.eu/tracesnt/directory/publication/establishment/index" TargetMode="External"/><Relationship Id="rId30" Type="http://schemas.openxmlformats.org/officeDocument/2006/relationships/hyperlink" Target="https://www.wcoomd.org/en/Topics/Facilitation/Instrument%20and%20Tools/Conventions/pf_revised_kyoto_conv/Instruments" TargetMode="External"/><Relationship Id="rId35" Type="http://schemas.openxmlformats.org/officeDocument/2006/relationships/hyperlink" Target="https://eufordigital.eu/wp-content/uploads/2020/06/eCustoms-Confirmed-list-of-pilot-countries.pdf" TargetMode="External"/><Relationship Id="rId8" Type="http://schemas.openxmlformats.org/officeDocument/2006/relationships/hyperlink" Target="https://cancelaria.gov.md/sites/default/files/document/attachments/raport_fp2021_final_modif.pdf" TargetMode="External"/><Relationship Id="rId3" Type="http://schemas.openxmlformats.org/officeDocument/2006/relationships/hyperlink" Target="https://data.worldbank.org/indicator/SG.GEN.PARL.ZS?locations=BY"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ashboards.sdgindex.org/map/indicators/subjective-well-being" TargetMode="External"/><Relationship Id="rId18" Type="http://schemas.openxmlformats.org/officeDocument/2006/relationships/hyperlink" Target="https://dashboards.sdgindex.org/map/indicators/municipal-solid-waste" TargetMode="External"/><Relationship Id="rId26" Type="http://schemas.openxmlformats.org/officeDocument/2006/relationships/hyperlink" Target="https://dashboards.sdgindex.org/map/indicators/co2-emissions-from-fuel-combustion-per-total-electricity-output" TargetMode="External"/><Relationship Id="rId3" Type="http://schemas.openxmlformats.org/officeDocument/2006/relationships/hyperlink" Target="https://country-profiles.unstatshub.org/" TargetMode="External"/><Relationship Id="rId21" Type="http://schemas.openxmlformats.org/officeDocument/2006/relationships/hyperlink" Target="https://unstats.un.org/sdgs/dataportal/database" TargetMode="External"/><Relationship Id="rId7" Type="http://schemas.openxmlformats.org/officeDocument/2006/relationships/hyperlink" Target="https://data.worldbank.org/indicator/SH.STA.WAST.ZS?locations=AM-AZ-BY-GE-MD-UA-LT" TargetMode="External"/><Relationship Id="rId12" Type="http://schemas.openxmlformats.org/officeDocument/2006/relationships/hyperlink" Target="https://dashboards.sdgindex.org/map/indicators/surviving-infants-who-received-2-who-recommended-vaccines" TargetMode="External"/><Relationship Id="rId17" Type="http://schemas.openxmlformats.org/officeDocument/2006/relationships/hyperlink" Target="https://dashboards.sdgindex.org/map/indicators/scarce-water-consumption-embodied-in-imports" TargetMode="External"/><Relationship Id="rId25" Type="http://schemas.openxmlformats.org/officeDocument/2006/relationships/hyperlink" Target="https://dashboards.sdgindex.org/map/indicators/victims-of-modern-slavery" TargetMode="External"/><Relationship Id="rId33" Type="http://schemas.openxmlformats.org/officeDocument/2006/relationships/hyperlink" Target="https://www.imf.org/external/datamapper/PPPGDP@WEO/WEOWORLD" TargetMode="External"/><Relationship Id="rId2" Type="http://schemas.openxmlformats.org/officeDocument/2006/relationships/hyperlink" Target="https://ourworldindata.org/grapher/physicians-per-1000-people" TargetMode="External"/><Relationship Id="rId16" Type="http://schemas.openxmlformats.org/officeDocument/2006/relationships/hyperlink" Target="https://dashboards.sdgindex.org/map/indicators/anthropogenic-wastewater-that-receives-treatment" TargetMode="External"/><Relationship Id="rId20" Type="http://schemas.openxmlformats.org/officeDocument/2006/relationships/hyperlink" Target="https://unstats.un.org/sdgs/dataportal/database" TargetMode="External"/><Relationship Id="rId29" Type="http://schemas.openxmlformats.org/officeDocument/2006/relationships/hyperlink" Target="https://dataunodc.un.org/dp-intentional-homicide-victims" TargetMode="External"/><Relationship Id="rId1" Type="http://schemas.openxmlformats.org/officeDocument/2006/relationships/hyperlink" Target="https://data.worldbank.org/indicator/SI.POV.GINI" TargetMode="External"/><Relationship Id="rId6" Type="http://schemas.openxmlformats.org/officeDocument/2006/relationships/hyperlink" Target="https://data.worldbank.org/indicator/SH.STA.STNT.ME.ZS?locations=AM-AZ-BY-GE-MD-UA-LT" TargetMode="External"/><Relationship Id="rId11" Type="http://schemas.openxmlformats.org/officeDocument/2006/relationships/hyperlink" Target="https://data.worldbank.org/indicator/SP.DYN.LE00.IN?locations=AM-AZ-BY-GE-MD-UA-LT" TargetMode="External"/><Relationship Id="rId24" Type="http://schemas.openxmlformats.org/officeDocument/2006/relationships/hyperlink" Target="https://dashboards.sdgindex.org/map/indicators/mean-area-that-is-protected-in-freshwater-sites-important-to-biodiversity" TargetMode="External"/><Relationship Id="rId32" Type="http://schemas.openxmlformats.org/officeDocument/2006/relationships/hyperlink" Target="https://rsf.org/en/index" TargetMode="External"/><Relationship Id="rId5" Type="http://schemas.openxmlformats.org/officeDocument/2006/relationships/hyperlink" Target="https://country-profiles.unstatshub.org/" TargetMode="External"/><Relationship Id="rId15" Type="http://schemas.openxmlformats.org/officeDocument/2006/relationships/hyperlink" Target="https://hdr.undp.org/data-center/thematic-composite-indices/gender-inequality-index" TargetMode="External"/><Relationship Id="rId23" Type="http://schemas.openxmlformats.org/officeDocument/2006/relationships/hyperlink" Target="https://dashboards.sdgindex.org/map/indicators/mean-area-that-is-protected-in-terrestrial-sites-important-to-biodiversity" TargetMode="External"/><Relationship Id="rId28" Type="http://schemas.openxmlformats.org/officeDocument/2006/relationships/hyperlink" Target="https://dashboards.sdgindex.org/map/indicators/palma-ratio" TargetMode="External"/><Relationship Id="rId10" Type="http://schemas.openxmlformats.org/officeDocument/2006/relationships/hyperlink" Target="https://databank.worldbank.org/source/world-development-indicators" TargetMode="External"/><Relationship Id="rId19" Type="http://schemas.openxmlformats.org/officeDocument/2006/relationships/hyperlink" Target="https://data.worldbank.org/indicator/AG.LND.ARBL.ZS" TargetMode="External"/><Relationship Id="rId31" Type="http://schemas.openxmlformats.org/officeDocument/2006/relationships/hyperlink" Target="https://dashboards.sdgindex.org/map/indicators/children-involved-in-child-labor" TargetMode="External"/><Relationship Id="rId4" Type="http://schemas.openxmlformats.org/officeDocument/2006/relationships/hyperlink" Target="https://country-profiles.unstatshub.org/" TargetMode="External"/><Relationship Id="rId9" Type="http://schemas.openxmlformats.org/officeDocument/2006/relationships/hyperlink" Target="https://data.worldbank.org/indicator/AG.YLD.CREL.KG?locations=AM" TargetMode="External"/><Relationship Id="rId14" Type="http://schemas.openxmlformats.org/officeDocument/2006/relationships/hyperlink" Target="https://dashboards.sdgindex.org/map/indicators/ratio-of-female-to-male-labor-force-participation-rate" TargetMode="External"/><Relationship Id="rId22" Type="http://schemas.openxmlformats.org/officeDocument/2006/relationships/hyperlink" Target="https://dashboards.sdgindex.org/map/indicators/co2-emissions-embodied-in-fossil-fuel-exports" TargetMode="External"/><Relationship Id="rId27" Type="http://schemas.openxmlformats.org/officeDocument/2006/relationships/hyperlink" Target="https://dashboards.sdgindex.org/map/indicators/articles-published-in-academic-journals" TargetMode="External"/><Relationship Id="rId30" Type="http://schemas.openxmlformats.org/officeDocument/2006/relationships/hyperlink" Target="https://data.unicef.org/resources/data_explorer/unicef_f/?ag=UNICEF&amp;df=GLOBAL_DATAFLOW&amp;ver=1.0&amp;dq=.PT_CHLD_Y0T4_REG..&amp;startPeriod=2016&amp;endPeriod=2023" TargetMode="External"/><Relationship Id="rId8" Type="http://schemas.openxmlformats.org/officeDocument/2006/relationships/hyperlink" Target="https://dashboards.sdgindex.org/map/indicators/human-trophic-le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000"/>
  <sheetViews>
    <sheetView topLeftCell="A39" zoomScaleNormal="100" workbookViewId="0">
      <selection activeCell="A2" sqref="A2"/>
    </sheetView>
  </sheetViews>
  <sheetFormatPr defaultColWidth="11.125" defaultRowHeight="15" customHeight="1"/>
  <cols>
    <col min="1" max="2" width="16.375" customWidth="1"/>
    <col min="3" max="3" width="19.5" customWidth="1"/>
    <col min="4" max="26" width="16.375" customWidth="1"/>
  </cols>
  <sheetData>
    <row r="1" spans="1:9">
      <c r="A1" s="1" t="s">
        <v>0</v>
      </c>
      <c r="B1" s="277" t="s">
        <v>1</v>
      </c>
      <c r="C1" s="277" t="s">
        <v>2</v>
      </c>
      <c r="D1" s="278" t="s">
        <v>3</v>
      </c>
      <c r="E1" s="278" t="s">
        <v>4</v>
      </c>
      <c r="F1" s="278" t="s">
        <v>5</v>
      </c>
      <c r="G1" s="278" t="s">
        <v>6</v>
      </c>
      <c r="H1" s="278" t="s">
        <v>7</v>
      </c>
      <c r="I1" s="278" t="s">
        <v>8</v>
      </c>
    </row>
    <row r="2" spans="1:9">
      <c r="A2" s="279" t="s">
        <v>9</v>
      </c>
      <c r="B2" s="2"/>
      <c r="C2" s="2"/>
      <c r="D2" s="3">
        <v>0.61</v>
      </c>
      <c r="E2" s="3">
        <v>0.47</v>
      </c>
      <c r="F2" s="3">
        <v>0.45</v>
      </c>
      <c r="G2" s="3">
        <v>0.63</v>
      </c>
      <c r="H2" s="3">
        <v>0.7</v>
      </c>
      <c r="I2" s="3">
        <v>0.66</v>
      </c>
    </row>
    <row r="3" spans="1:9">
      <c r="A3" s="280" t="s">
        <v>10</v>
      </c>
      <c r="B3" s="4"/>
      <c r="C3" s="4"/>
      <c r="D3" s="5">
        <v>0.7</v>
      </c>
      <c r="E3" s="5">
        <v>0.37</v>
      </c>
      <c r="F3" s="5">
        <v>0.24</v>
      </c>
      <c r="G3" s="5">
        <v>0.65</v>
      </c>
      <c r="H3" s="5">
        <v>0.78</v>
      </c>
      <c r="I3" s="5">
        <v>0.72</v>
      </c>
    </row>
    <row r="4" spans="1:9">
      <c r="A4" s="281" t="s">
        <v>10</v>
      </c>
      <c r="B4" s="6" t="s">
        <v>11</v>
      </c>
      <c r="C4" s="6"/>
      <c r="D4" s="7">
        <v>0.78</v>
      </c>
      <c r="E4" s="7">
        <v>0.33</v>
      </c>
      <c r="F4" s="7">
        <v>0.24</v>
      </c>
      <c r="G4" s="7">
        <v>0.63</v>
      </c>
      <c r="H4" s="7">
        <v>0.82</v>
      </c>
      <c r="I4" s="7">
        <v>0.7</v>
      </c>
    </row>
    <row r="5" spans="1:9">
      <c r="A5" s="282" t="s">
        <v>10</v>
      </c>
      <c r="B5" s="8" t="s">
        <v>11</v>
      </c>
      <c r="C5" s="8" t="s">
        <v>12</v>
      </c>
      <c r="D5" s="9">
        <v>0.89</v>
      </c>
      <c r="E5" s="9">
        <v>0.13</v>
      </c>
      <c r="F5" s="9">
        <v>0.1</v>
      </c>
      <c r="G5" s="9">
        <v>0.63</v>
      </c>
      <c r="H5" s="9">
        <v>0.91</v>
      </c>
      <c r="I5" s="9">
        <v>0.54</v>
      </c>
    </row>
    <row r="6" spans="1:9">
      <c r="A6" s="282" t="s">
        <v>10</v>
      </c>
      <c r="B6" s="8" t="s">
        <v>11</v>
      </c>
      <c r="C6" s="8" t="s">
        <v>13</v>
      </c>
      <c r="D6" s="9">
        <v>0.88</v>
      </c>
      <c r="E6" s="9">
        <v>0.5</v>
      </c>
      <c r="F6" s="9">
        <v>0.28000000000000003</v>
      </c>
      <c r="G6" s="9">
        <v>0.57999999999999996</v>
      </c>
      <c r="H6" s="9">
        <v>0.72</v>
      </c>
      <c r="I6" s="9">
        <v>0.71</v>
      </c>
    </row>
    <row r="7" spans="1:9">
      <c r="A7" s="282" t="s">
        <v>10</v>
      </c>
      <c r="B7" s="8" t="s">
        <v>11</v>
      </c>
      <c r="C7" s="8" t="s">
        <v>14</v>
      </c>
      <c r="D7" s="9">
        <v>0.47</v>
      </c>
      <c r="E7" s="9">
        <v>0.31</v>
      </c>
      <c r="F7" s="9">
        <v>0.2</v>
      </c>
      <c r="G7" s="9">
        <v>0.61</v>
      </c>
      <c r="H7" s="9">
        <v>0.69</v>
      </c>
      <c r="I7" s="9">
        <v>0.71</v>
      </c>
    </row>
    <row r="8" spans="1:9">
      <c r="A8" s="282" t="s">
        <v>10</v>
      </c>
      <c r="B8" s="8" t="s">
        <v>11</v>
      </c>
      <c r="C8" s="8" t="s">
        <v>15</v>
      </c>
      <c r="D8" s="9">
        <v>0.88</v>
      </c>
      <c r="E8" s="9">
        <v>0.36</v>
      </c>
      <c r="F8" s="9">
        <v>0.4</v>
      </c>
      <c r="G8" s="9">
        <v>0.7</v>
      </c>
      <c r="H8" s="9">
        <v>0.96</v>
      </c>
      <c r="I8" s="9">
        <v>0.85</v>
      </c>
    </row>
    <row r="9" spans="1:9">
      <c r="A9" s="281" t="s">
        <v>10</v>
      </c>
      <c r="B9" s="6" t="s">
        <v>16</v>
      </c>
      <c r="C9" s="10"/>
      <c r="D9" s="7">
        <v>0.79</v>
      </c>
      <c r="E9" s="7">
        <v>0.44</v>
      </c>
      <c r="F9" s="7">
        <v>0.21</v>
      </c>
      <c r="G9" s="7">
        <v>0.65</v>
      </c>
      <c r="H9" s="7">
        <v>0.71</v>
      </c>
      <c r="I9" s="7">
        <v>0.76</v>
      </c>
    </row>
    <row r="10" spans="1:9">
      <c r="A10" s="282" t="s">
        <v>10</v>
      </c>
      <c r="B10" s="8" t="s">
        <v>16</v>
      </c>
      <c r="C10" s="8" t="s">
        <v>17</v>
      </c>
      <c r="D10" s="9">
        <v>0.79</v>
      </c>
      <c r="E10" s="9">
        <v>0.53</v>
      </c>
      <c r="F10" s="9">
        <v>0.3</v>
      </c>
      <c r="G10" s="9">
        <v>0.75</v>
      </c>
      <c r="H10" s="9">
        <v>0.8</v>
      </c>
      <c r="I10" s="9">
        <v>0.85</v>
      </c>
    </row>
    <row r="11" spans="1:9">
      <c r="A11" s="282" t="s">
        <v>10</v>
      </c>
      <c r="B11" s="8" t="s">
        <v>16</v>
      </c>
      <c r="C11" s="8" t="s">
        <v>18</v>
      </c>
      <c r="D11" s="9">
        <v>0.79</v>
      </c>
      <c r="E11" s="9">
        <v>0.34</v>
      </c>
      <c r="F11" s="9">
        <v>0.11</v>
      </c>
      <c r="G11" s="9">
        <v>0.55000000000000004</v>
      </c>
      <c r="H11" s="9">
        <v>0.61</v>
      </c>
      <c r="I11" s="9">
        <v>0.66</v>
      </c>
    </row>
    <row r="12" spans="1:9">
      <c r="A12" s="281" t="s">
        <v>10</v>
      </c>
      <c r="B12" s="6" t="s">
        <v>19</v>
      </c>
      <c r="C12" s="10"/>
      <c r="D12" s="7">
        <v>0.64</v>
      </c>
      <c r="E12" s="7">
        <v>0.36</v>
      </c>
      <c r="F12" s="7">
        <v>0.21</v>
      </c>
      <c r="G12" s="7">
        <v>0.83</v>
      </c>
      <c r="H12" s="7">
        <v>0.72</v>
      </c>
      <c r="I12" s="7">
        <v>0.63</v>
      </c>
    </row>
    <row r="13" spans="1:9">
      <c r="A13" s="282" t="s">
        <v>10</v>
      </c>
      <c r="B13" s="8" t="s">
        <v>19</v>
      </c>
      <c r="C13" s="8" t="s">
        <v>20</v>
      </c>
      <c r="D13" s="9">
        <v>0.61</v>
      </c>
      <c r="E13" s="9">
        <v>0.41</v>
      </c>
      <c r="F13" s="9">
        <v>0.22</v>
      </c>
      <c r="G13" s="9">
        <v>0.83</v>
      </c>
      <c r="H13" s="9">
        <v>0.65</v>
      </c>
      <c r="I13" s="9">
        <v>0.61</v>
      </c>
    </row>
    <row r="14" spans="1:9">
      <c r="A14" s="282" t="s">
        <v>10</v>
      </c>
      <c r="B14" s="8" t="s">
        <v>19</v>
      </c>
      <c r="C14" s="8" t="s">
        <v>21</v>
      </c>
      <c r="D14" s="9">
        <v>0.75</v>
      </c>
      <c r="E14" s="9">
        <v>0.31</v>
      </c>
      <c r="F14" s="9">
        <v>0.25</v>
      </c>
      <c r="G14" s="9">
        <v>0.94</v>
      </c>
      <c r="H14" s="9">
        <v>0.94</v>
      </c>
      <c r="I14" s="9">
        <v>0.56000000000000005</v>
      </c>
    </row>
    <row r="15" spans="1:9">
      <c r="A15" s="282" t="s">
        <v>10</v>
      </c>
      <c r="B15" s="8" t="s">
        <v>19</v>
      </c>
      <c r="C15" s="8" t="s">
        <v>22</v>
      </c>
      <c r="D15" s="9">
        <v>0.48</v>
      </c>
      <c r="E15" s="9">
        <v>0.25</v>
      </c>
      <c r="F15" s="9">
        <v>0.1</v>
      </c>
      <c r="G15" s="9">
        <v>0.71</v>
      </c>
      <c r="H15" s="9">
        <v>0.49</v>
      </c>
      <c r="I15" s="9">
        <v>0.54</v>
      </c>
    </row>
    <row r="16" spans="1:9">
      <c r="A16" s="282" t="s">
        <v>10</v>
      </c>
      <c r="B16" s="8" t="s">
        <v>19</v>
      </c>
      <c r="C16" s="8" t="s">
        <v>23</v>
      </c>
      <c r="D16" s="9">
        <v>0.7</v>
      </c>
      <c r="E16" s="9">
        <v>0.47</v>
      </c>
      <c r="F16" s="9">
        <v>0.25</v>
      </c>
      <c r="G16" s="9">
        <v>0.85</v>
      </c>
      <c r="H16" s="9">
        <v>0.79</v>
      </c>
      <c r="I16" s="9">
        <v>0.81</v>
      </c>
    </row>
    <row r="17" spans="1:9">
      <c r="A17" s="281" t="s">
        <v>10</v>
      </c>
      <c r="B17" s="6" t="s">
        <v>24</v>
      </c>
      <c r="C17" s="10"/>
      <c r="D17" s="7">
        <v>0.5</v>
      </c>
      <c r="E17" s="7">
        <v>0.24</v>
      </c>
      <c r="F17" s="7">
        <v>0.24</v>
      </c>
      <c r="G17" s="7">
        <v>0.52</v>
      </c>
      <c r="H17" s="7">
        <v>0.75</v>
      </c>
      <c r="I17" s="7">
        <v>0.68</v>
      </c>
    </row>
    <row r="18" spans="1:9">
      <c r="A18" s="281" t="s">
        <v>10</v>
      </c>
      <c r="B18" s="6" t="s">
        <v>25</v>
      </c>
      <c r="C18" s="10"/>
      <c r="D18" s="7">
        <v>0.75</v>
      </c>
      <c r="E18" s="7">
        <v>0.22</v>
      </c>
      <c r="F18" s="7">
        <v>0.1</v>
      </c>
      <c r="G18" s="7">
        <v>0.67</v>
      </c>
      <c r="H18" s="7">
        <v>0.83</v>
      </c>
      <c r="I18" s="7">
        <v>0.73</v>
      </c>
    </row>
    <row r="19" spans="1:9">
      <c r="A19" s="282" t="s">
        <v>10</v>
      </c>
      <c r="B19" s="8" t="s">
        <v>25</v>
      </c>
      <c r="C19" s="8" t="s">
        <v>26</v>
      </c>
      <c r="D19" s="9">
        <v>0.71</v>
      </c>
      <c r="E19" s="9">
        <v>0.25</v>
      </c>
      <c r="F19" s="9">
        <v>0.13</v>
      </c>
      <c r="G19" s="9">
        <v>0.54</v>
      </c>
      <c r="H19" s="9">
        <v>0.79</v>
      </c>
      <c r="I19" s="9">
        <v>0.5</v>
      </c>
    </row>
    <row r="20" spans="1:9">
      <c r="A20" s="282" t="s">
        <v>10</v>
      </c>
      <c r="B20" s="8" t="s">
        <v>25</v>
      </c>
      <c r="C20" s="8" t="s">
        <v>27</v>
      </c>
      <c r="D20" s="9">
        <v>0.64</v>
      </c>
      <c r="E20" s="9">
        <v>0.17</v>
      </c>
      <c r="F20" s="9">
        <v>0.11</v>
      </c>
      <c r="G20" s="9">
        <v>0.57999999999999996</v>
      </c>
      <c r="H20" s="9">
        <v>0.81</v>
      </c>
      <c r="I20" s="9">
        <v>0.89</v>
      </c>
    </row>
    <row r="21" spans="1:9">
      <c r="A21" s="282" t="s">
        <v>10</v>
      </c>
      <c r="B21" s="8" t="s">
        <v>25</v>
      </c>
      <c r="C21" s="8" t="s">
        <v>28</v>
      </c>
      <c r="D21" s="9">
        <v>0.9</v>
      </c>
      <c r="E21" s="9">
        <v>0.24</v>
      </c>
      <c r="F21" s="9">
        <v>7.0000000000000007E-2</v>
      </c>
      <c r="G21" s="9">
        <v>0.88</v>
      </c>
      <c r="H21" s="9">
        <v>0.88</v>
      </c>
      <c r="I21" s="9">
        <v>0.79</v>
      </c>
    </row>
    <row r="22" spans="1:9">
      <c r="A22" s="281" t="s">
        <v>10</v>
      </c>
      <c r="B22" s="6" t="s">
        <v>29</v>
      </c>
      <c r="C22" s="10"/>
      <c r="D22" s="7">
        <v>0.89</v>
      </c>
      <c r="E22" s="7">
        <v>0.46</v>
      </c>
      <c r="F22" s="7">
        <v>0.1</v>
      </c>
      <c r="G22" s="7">
        <v>0.56000000000000005</v>
      </c>
      <c r="H22" s="7">
        <v>0.9</v>
      </c>
      <c r="I22" s="7">
        <v>0.85</v>
      </c>
    </row>
    <row r="23" spans="1:9">
      <c r="A23" s="282" t="s">
        <v>10</v>
      </c>
      <c r="B23" s="8" t="s">
        <v>29</v>
      </c>
      <c r="C23" s="8" t="s">
        <v>30</v>
      </c>
      <c r="D23" s="9">
        <v>0.75</v>
      </c>
      <c r="E23" s="9">
        <v>0.08</v>
      </c>
      <c r="F23" s="11">
        <v>0</v>
      </c>
      <c r="G23" s="11">
        <v>0</v>
      </c>
      <c r="H23" s="9">
        <v>0.83</v>
      </c>
      <c r="I23" s="9">
        <v>0.75</v>
      </c>
    </row>
    <row r="24" spans="1:9">
      <c r="A24" s="282" t="s">
        <v>10</v>
      </c>
      <c r="B24" s="8" t="s">
        <v>29</v>
      </c>
      <c r="C24" s="8" t="s">
        <v>31</v>
      </c>
      <c r="D24" s="9">
        <v>0.81</v>
      </c>
      <c r="E24" s="9">
        <v>0.25</v>
      </c>
      <c r="F24" s="9">
        <v>0.19</v>
      </c>
      <c r="G24" s="9">
        <v>0.63</v>
      </c>
      <c r="H24" s="9">
        <v>0.81</v>
      </c>
      <c r="I24" s="9">
        <v>0.81</v>
      </c>
    </row>
    <row r="25" spans="1:9">
      <c r="A25" s="282" t="s">
        <v>10</v>
      </c>
      <c r="B25" s="8" t="s">
        <v>29</v>
      </c>
      <c r="C25" s="8" t="s">
        <v>32</v>
      </c>
      <c r="D25" s="9">
        <v>1</v>
      </c>
      <c r="E25" s="9">
        <v>0.72</v>
      </c>
      <c r="F25" s="9">
        <v>0</v>
      </c>
      <c r="G25" s="9">
        <v>0.89</v>
      </c>
      <c r="H25" s="9">
        <v>1</v>
      </c>
      <c r="I25" s="9">
        <v>0.94</v>
      </c>
    </row>
    <row r="26" spans="1:9">
      <c r="A26" s="282" t="s">
        <v>10</v>
      </c>
      <c r="B26" s="8" t="s">
        <v>29</v>
      </c>
      <c r="C26" s="8" t="s">
        <v>33</v>
      </c>
      <c r="D26" s="9">
        <v>1</v>
      </c>
      <c r="E26" s="9">
        <v>0.78</v>
      </c>
      <c r="F26" s="9">
        <v>0.22</v>
      </c>
      <c r="G26" s="9">
        <v>0.72</v>
      </c>
      <c r="H26" s="9">
        <v>0.94</v>
      </c>
      <c r="I26" s="9">
        <v>0.89</v>
      </c>
    </row>
    <row r="27" spans="1:9">
      <c r="A27" s="281" t="s">
        <v>10</v>
      </c>
      <c r="B27" s="6" t="s">
        <v>34</v>
      </c>
      <c r="C27" s="10"/>
      <c r="D27" s="7">
        <v>0.56000000000000005</v>
      </c>
      <c r="E27" s="7">
        <v>0.34</v>
      </c>
      <c r="F27" s="7">
        <v>0.19</v>
      </c>
      <c r="G27" s="7">
        <v>0.66</v>
      </c>
      <c r="H27" s="7">
        <v>0.76</v>
      </c>
      <c r="I27" s="7">
        <v>0.7</v>
      </c>
    </row>
    <row r="28" spans="1:9">
      <c r="A28" s="282" t="s">
        <v>10</v>
      </c>
      <c r="B28" s="8" t="s">
        <v>34</v>
      </c>
      <c r="C28" s="8" t="s">
        <v>35</v>
      </c>
      <c r="D28" s="9">
        <v>0.67</v>
      </c>
      <c r="E28" s="9">
        <v>0.33</v>
      </c>
      <c r="F28" s="9">
        <v>0.25</v>
      </c>
      <c r="G28" s="9">
        <v>0.54</v>
      </c>
      <c r="H28" s="9">
        <v>0.71</v>
      </c>
      <c r="I28" s="9">
        <v>0.75</v>
      </c>
    </row>
    <row r="29" spans="1:9">
      <c r="A29" s="282" t="s">
        <v>10</v>
      </c>
      <c r="B29" s="8" t="s">
        <v>34</v>
      </c>
      <c r="C29" s="8" t="s">
        <v>36</v>
      </c>
      <c r="D29" s="9">
        <v>0.44</v>
      </c>
      <c r="E29" s="9">
        <v>0.34</v>
      </c>
      <c r="F29" s="9">
        <v>0.12</v>
      </c>
      <c r="G29" s="9">
        <v>0.78</v>
      </c>
      <c r="H29" s="9">
        <v>0.8</v>
      </c>
      <c r="I29" s="9">
        <v>0.65</v>
      </c>
    </row>
    <row r="30" spans="1:9">
      <c r="A30" s="281" t="s">
        <v>10</v>
      </c>
      <c r="B30" s="6" t="s">
        <v>37</v>
      </c>
      <c r="C30" s="10"/>
      <c r="D30" s="7">
        <v>0.78</v>
      </c>
      <c r="E30" s="7">
        <v>0.42</v>
      </c>
      <c r="F30" s="7">
        <v>0.38</v>
      </c>
      <c r="G30" s="7">
        <v>0.72</v>
      </c>
      <c r="H30" s="7">
        <v>0.77</v>
      </c>
      <c r="I30" s="7">
        <v>0.68</v>
      </c>
    </row>
    <row r="31" spans="1:9">
      <c r="A31" s="282" t="s">
        <v>10</v>
      </c>
      <c r="B31" s="8" t="s">
        <v>37</v>
      </c>
      <c r="C31" s="8" t="s">
        <v>38</v>
      </c>
      <c r="D31" s="9">
        <v>0.61</v>
      </c>
      <c r="E31" s="9">
        <v>0.35</v>
      </c>
      <c r="F31" s="9">
        <v>0.28000000000000003</v>
      </c>
      <c r="G31" s="9">
        <v>0.43</v>
      </c>
      <c r="H31" s="9">
        <v>0.65</v>
      </c>
      <c r="I31" s="9">
        <v>0.52</v>
      </c>
    </row>
    <row r="32" spans="1:9">
      <c r="A32" s="282" t="s">
        <v>10</v>
      </c>
      <c r="B32" s="8" t="s">
        <v>37</v>
      </c>
      <c r="C32" s="8" t="s">
        <v>39</v>
      </c>
      <c r="D32" s="9">
        <v>1</v>
      </c>
      <c r="E32" s="9">
        <v>0.4</v>
      </c>
      <c r="F32" s="9">
        <v>0.3</v>
      </c>
      <c r="G32" s="9">
        <v>0.94</v>
      </c>
      <c r="H32" s="9">
        <v>0.85</v>
      </c>
      <c r="I32" s="9">
        <v>0.65</v>
      </c>
    </row>
    <row r="33" spans="1:9">
      <c r="A33" s="282" t="s">
        <v>10</v>
      </c>
      <c r="B33" s="8" t="s">
        <v>37</v>
      </c>
      <c r="C33" s="8" t="s">
        <v>40</v>
      </c>
      <c r="D33" s="9">
        <v>0.72</v>
      </c>
      <c r="E33" s="9">
        <v>0.5</v>
      </c>
      <c r="F33" s="9">
        <v>0.55000000000000004</v>
      </c>
      <c r="G33" s="9">
        <v>0.8</v>
      </c>
      <c r="H33" s="9">
        <v>0.82</v>
      </c>
      <c r="I33" s="9">
        <v>0.86</v>
      </c>
    </row>
    <row r="34" spans="1:9">
      <c r="A34" s="281" t="s">
        <v>10</v>
      </c>
      <c r="B34" s="6" t="s">
        <v>41</v>
      </c>
      <c r="C34" s="10"/>
      <c r="D34" s="7">
        <v>0.6</v>
      </c>
      <c r="E34" s="7">
        <v>0.49</v>
      </c>
      <c r="F34" s="7">
        <v>0.47</v>
      </c>
      <c r="G34" s="7">
        <v>0.59</v>
      </c>
      <c r="H34" s="7">
        <v>0.74</v>
      </c>
      <c r="I34" s="7">
        <v>0.72</v>
      </c>
    </row>
    <row r="35" spans="1:9">
      <c r="A35" s="282" t="s">
        <v>10</v>
      </c>
      <c r="B35" s="8" t="s">
        <v>41</v>
      </c>
      <c r="C35" s="8" t="s">
        <v>42</v>
      </c>
      <c r="D35" s="9">
        <v>0.55000000000000004</v>
      </c>
      <c r="E35" s="9">
        <v>0.22</v>
      </c>
      <c r="F35" s="9">
        <v>0.44</v>
      </c>
      <c r="G35" s="9">
        <v>0.56000000000000005</v>
      </c>
      <c r="H35" s="9">
        <v>0.68</v>
      </c>
      <c r="I35" s="9">
        <v>0.56000000000000005</v>
      </c>
    </row>
    <row r="36" spans="1:9">
      <c r="A36" s="282" t="s">
        <v>10</v>
      </c>
      <c r="B36" s="8" t="s">
        <v>41</v>
      </c>
      <c r="C36" s="8" t="s">
        <v>43</v>
      </c>
      <c r="D36" s="9">
        <v>0.77</v>
      </c>
      <c r="E36" s="9">
        <v>0.56999999999999995</v>
      </c>
      <c r="F36" s="9">
        <v>0.5</v>
      </c>
      <c r="G36" s="9">
        <v>0.6</v>
      </c>
      <c r="H36" s="9">
        <v>0.84</v>
      </c>
      <c r="I36" s="9">
        <v>0.96</v>
      </c>
    </row>
    <row r="37" spans="1:9">
      <c r="A37" s="282" t="s">
        <v>10</v>
      </c>
      <c r="B37" s="8" t="s">
        <v>41</v>
      </c>
      <c r="C37" s="8" t="s">
        <v>44</v>
      </c>
      <c r="D37" s="9">
        <v>0.48</v>
      </c>
      <c r="E37" s="9">
        <v>0.67</v>
      </c>
      <c r="F37" s="9">
        <v>0.47</v>
      </c>
      <c r="G37" s="9">
        <v>0.6</v>
      </c>
      <c r="H37" s="9">
        <v>0.7</v>
      </c>
      <c r="I37" s="9">
        <v>0.63</v>
      </c>
    </row>
    <row r="38" spans="1:9">
      <c r="A38" s="280" t="s">
        <v>45</v>
      </c>
      <c r="B38" s="4"/>
      <c r="C38" s="12"/>
      <c r="D38" s="5">
        <v>0.56999999999999995</v>
      </c>
      <c r="E38" s="5">
        <v>0.5</v>
      </c>
      <c r="F38" s="5">
        <v>0.38</v>
      </c>
      <c r="G38" s="5">
        <v>0.64</v>
      </c>
      <c r="H38" s="5">
        <v>0.64</v>
      </c>
      <c r="I38" s="5">
        <v>0.6</v>
      </c>
    </row>
    <row r="39" spans="1:9">
      <c r="A39" s="281" t="s">
        <v>45</v>
      </c>
      <c r="B39" s="6" t="s">
        <v>46</v>
      </c>
      <c r="C39" s="10"/>
      <c r="D39" s="7">
        <v>0.65</v>
      </c>
      <c r="E39" s="7">
        <v>0.52</v>
      </c>
      <c r="F39" s="7">
        <v>0.33</v>
      </c>
      <c r="G39" s="7">
        <v>0.73</v>
      </c>
      <c r="H39" s="7">
        <v>0.73</v>
      </c>
      <c r="I39" s="7">
        <v>0.75</v>
      </c>
    </row>
    <row r="40" spans="1:9">
      <c r="A40" s="282" t="s">
        <v>45</v>
      </c>
      <c r="B40" s="8" t="s">
        <v>46</v>
      </c>
      <c r="C40" s="8" t="s">
        <v>47</v>
      </c>
      <c r="D40" s="9">
        <v>0.67</v>
      </c>
      <c r="E40" s="9">
        <v>0.62</v>
      </c>
      <c r="F40" s="9">
        <v>0.35</v>
      </c>
      <c r="G40" s="9">
        <v>0.81</v>
      </c>
      <c r="H40" s="9">
        <v>0.76</v>
      </c>
      <c r="I40" s="9">
        <v>0.76</v>
      </c>
    </row>
    <row r="41" spans="1:9">
      <c r="A41" s="282" t="s">
        <v>45</v>
      </c>
      <c r="B41" s="8" t="s">
        <v>46</v>
      </c>
      <c r="C41" s="8" t="s">
        <v>48</v>
      </c>
      <c r="D41" s="9">
        <v>0.59</v>
      </c>
      <c r="E41" s="9">
        <v>0.46</v>
      </c>
      <c r="F41" s="9">
        <v>0.28999999999999998</v>
      </c>
      <c r="G41" s="9">
        <v>0.69</v>
      </c>
      <c r="H41" s="9">
        <v>0.61</v>
      </c>
      <c r="I41" s="9">
        <v>0.7</v>
      </c>
    </row>
    <row r="42" spans="1:9">
      <c r="A42" s="282" t="s">
        <v>45</v>
      </c>
      <c r="B42" s="8" t="s">
        <v>46</v>
      </c>
      <c r="C42" s="8" t="s">
        <v>49</v>
      </c>
      <c r="D42" s="9">
        <v>0.69</v>
      </c>
      <c r="E42" s="9">
        <v>0.47</v>
      </c>
      <c r="F42" s="9">
        <v>0.35</v>
      </c>
      <c r="G42" s="9">
        <v>0.68</v>
      </c>
      <c r="H42" s="9">
        <v>0.82</v>
      </c>
      <c r="I42" s="9">
        <v>0.78</v>
      </c>
    </row>
    <row r="43" spans="1:9">
      <c r="A43" s="281" t="s">
        <v>45</v>
      </c>
      <c r="B43" s="6" t="s">
        <v>50</v>
      </c>
      <c r="C43" s="10"/>
      <c r="D43" s="7">
        <v>0.75</v>
      </c>
      <c r="E43" s="7">
        <v>0.61</v>
      </c>
      <c r="F43" s="7">
        <v>0.55000000000000004</v>
      </c>
      <c r="G43" s="7">
        <v>0.83</v>
      </c>
      <c r="H43" s="7">
        <v>0.93</v>
      </c>
      <c r="I43" s="7">
        <v>0.87</v>
      </c>
    </row>
    <row r="44" spans="1:9">
      <c r="A44" s="282" t="s">
        <v>45</v>
      </c>
      <c r="B44" s="8" t="s">
        <v>50</v>
      </c>
      <c r="C44" s="8" t="s">
        <v>51</v>
      </c>
      <c r="D44" s="9">
        <v>0.5</v>
      </c>
      <c r="E44" s="9">
        <v>0.52</v>
      </c>
      <c r="F44" s="9">
        <v>0.84</v>
      </c>
      <c r="G44" s="9">
        <v>0.36</v>
      </c>
      <c r="H44" s="9">
        <v>0.83</v>
      </c>
      <c r="I44" s="9">
        <v>0.64</v>
      </c>
    </row>
    <row r="45" spans="1:9">
      <c r="A45" s="282" t="s">
        <v>45</v>
      </c>
      <c r="B45" s="8" t="s">
        <v>50</v>
      </c>
      <c r="C45" s="8" t="s">
        <v>52</v>
      </c>
      <c r="D45" s="9">
        <v>0.92</v>
      </c>
      <c r="E45" s="9">
        <v>0.75</v>
      </c>
      <c r="F45" s="9">
        <v>0.54</v>
      </c>
      <c r="G45" s="9">
        <v>0.96</v>
      </c>
      <c r="H45" s="9">
        <v>0.96</v>
      </c>
      <c r="I45" s="9">
        <v>0.96</v>
      </c>
    </row>
    <row r="46" spans="1:9">
      <c r="A46" s="282" t="s">
        <v>45</v>
      </c>
      <c r="B46" s="8" t="s">
        <v>50</v>
      </c>
      <c r="C46" s="8" t="s">
        <v>53</v>
      </c>
      <c r="D46" s="9">
        <v>0.75</v>
      </c>
      <c r="E46" s="9">
        <v>0.5</v>
      </c>
      <c r="F46" s="9">
        <v>0.33</v>
      </c>
      <c r="G46" s="11">
        <v>1</v>
      </c>
      <c r="H46" s="11">
        <v>1</v>
      </c>
      <c r="I46" s="9">
        <v>0.92</v>
      </c>
    </row>
    <row r="47" spans="1:9">
      <c r="A47" s="282" t="s">
        <v>45</v>
      </c>
      <c r="B47" s="8" t="s">
        <v>50</v>
      </c>
      <c r="C47" s="8" t="s">
        <v>54</v>
      </c>
      <c r="D47" s="9">
        <v>0.84</v>
      </c>
      <c r="E47" s="9">
        <v>0.66</v>
      </c>
      <c r="F47" s="9">
        <v>0.47</v>
      </c>
      <c r="G47" s="11">
        <v>1</v>
      </c>
      <c r="H47" s="9">
        <v>0.93</v>
      </c>
      <c r="I47" s="9">
        <v>0.94</v>
      </c>
    </row>
    <row r="48" spans="1:9">
      <c r="A48" s="281" t="s">
        <v>45</v>
      </c>
      <c r="B48" s="6" t="s">
        <v>55</v>
      </c>
      <c r="C48" s="10"/>
      <c r="D48" s="7">
        <v>0.47</v>
      </c>
      <c r="E48" s="7">
        <v>0.6</v>
      </c>
      <c r="F48" s="7">
        <v>0.47</v>
      </c>
      <c r="G48" s="7">
        <v>0.56000000000000005</v>
      </c>
      <c r="H48" s="7">
        <v>0.56000000000000005</v>
      </c>
      <c r="I48" s="7">
        <v>0.55000000000000004</v>
      </c>
    </row>
    <row r="49" spans="1:9">
      <c r="A49" s="282" t="s">
        <v>45</v>
      </c>
      <c r="B49" s="8" t="s">
        <v>55</v>
      </c>
      <c r="C49" s="8" t="s">
        <v>56</v>
      </c>
      <c r="D49" s="9">
        <v>0.33</v>
      </c>
      <c r="E49" s="9">
        <v>0.22</v>
      </c>
      <c r="F49" s="11">
        <v>0</v>
      </c>
      <c r="G49" s="9">
        <v>0.49</v>
      </c>
      <c r="H49" s="9">
        <v>0.72</v>
      </c>
      <c r="I49" s="9">
        <v>0.69</v>
      </c>
    </row>
    <row r="50" spans="1:9">
      <c r="A50" s="282" t="s">
        <v>45</v>
      </c>
      <c r="B50" s="8" t="s">
        <v>55</v>
      </c>
      <c r="C50" s="8" t="s">
        <v>57</v>
      </c>
      <c r="D50" s="9">
        <v>0.5</v>
      </c>
      <c r="E50" s="9">
        <v>0.88</v>
      </c>
      <c r="F50" s="9">
        <v>0.63</v>
      </c>
      <c r="G50" s="9">
        <v>0.63</v>
      </c>
      <c r="H50" s="9">
        <v>0.25</v>
      </c>
      <c r="I50" s="9">
        <v>0.63</v>
      </c>
    </row>
    <row r="51" spans="1:9">
      <c r="A51" s="282" t="s">
        <v>45</v>
      </c>
      <c r="B51" s="8" t="s">
        <v>55</v>
      </c>
      <c r="C51" s="8" t="s">
        <v>58</v>
      </c>
      <c r="D51" s="9">
        <v>0.56000000000000005</v>
      </c>
      <c r="E51" s="9">
        <v>0.73</v>
      </c>
      <c r="F51" s="9">
        <v>0.51</v>
      </c>
      <c r="G51" s="9">
        <v>0.61</v>
      </c>
      <c r="H51" s="9">
        <v>0.61</v>
      </c>
      <c r="I51" s="9">
        <v>0.45</v>
      </c>
    </row>
    <row r="52" spans="1:9">
      <c r="A52" s="282" t="s">
        <v>45</v>
      </c>
      <c r="B52" s="8" t="s">
        <v>55</v>
      </c>
      <c r="C52" s="8" t="s">
        <v>59</v>
      </c>
      <c r="D52" s="9">
        <v>0.5</v>
      </c>
      <c r="E52" s="9">
        <v>0.56999999999999995</v>
      </c>
      <c r="F52" s="9">
        <v>0.75</v>
      </c>
      <c r="G52" s="9">
        <v>0.49</v>
      </c>
      <c r="H52" s="9">
        <v>0.65</v>
      </c>
      <c r="I52" s="9">
        <v>0.44</v>
      </c>
    </row>
    <row r="53" spans="1:9">
      <c r="A53" s="281" t="s">
        <v>45</v>
      </c>
      <c r="B53" s="6" t="s">
        <v>60</v>
      </c>
      <c r="C53" s="10"/>
      <c r="D53" s="7">
        <v>0.71</v>
      </c>
      <c r="E53" s="7">
        <v>0.47</v>
      </c>
      <c r="F53" s="7">
        <v>0.4</v>
      </c>
      <c r="G53" s="7">
        <v>0.53</v>
      </c>
      <c r="H53" s="7">
        <v>0.61</v>
      </c>
      <c r="I53" s="7">
        <v>0.51</v>
      </c>
    </row>
    <row r="54" spans="1:9">
      <c r="A54" s="282" t="s">
        <v>45</v>
      </c>
      <c r="B54" s="8" t="s">
        <v>60</v>
      </c>
      <c r="C54" s="8" t="s">
        <v>61</v>
      </c>
      <c r="D54" s="9">
        <v>0.64</v>
      </c>
      <c r="E54" s="9">
        <v>0.47</v>
      </c>
      <c r="F54" s="9">
        <v>0.33</v>
      </c>
      <c r="G54" s="9">
        <v>0.47</v>
      </c>
      <c r="H54" s="9">
        <v>0.59</v>
      </c>
      <c r="I54" s="9">
        <v>0.52</v>
      </c>
    </row>
    <row r="55" spans="1:9">
      <c r="A55" s="282" t="s">
        <v>45</v>
      </c>
      <c r="B55" s="8" t="s">
        <v>60</v>
      </c>
      <c r="C55" s="8" t="s">
        <v>62</v>
      </c>
      <c r="D55" s="9">
        <v>0.77</v>
      </c>
      <c r="E55" s="9">
        <v>0.46</v>
      </c>
      <c r="F55" s="9">
        <v>0.46</v>
      </c>
      <c r="G55" s="9">
        <v>0.57999999999999996</v>
      </c>
      <c r="H55" s="9">
        <v>0.62</v>
      </c>
      <c r="I55" s="9">
        <v>0.5</v>
      </c>
    </row>
    <row r="56" spans="1:9">
      <c r="A56" s="281" t="s">
        <v>45</v>
      </c>
      <c r="B56" s="6" t="s">
        <v>63</v>
      </c>
      <c r="C56" s="10"/>
      <c r="D56" s="7">
        <v>0.3</v>
      </c>
      <c r="E56" s="7">
        <v>0.32</v>
      </c>
      <c r="F56" s="7">
        <v>0.16</v>
      </c>
      <c r="G56" s="7">
        <v>0.54</v>
      </c>
      <c r="H56" s="7">
        <v>0.39</v>
      </c>
      <c r="I56" s="7">
        <v>0.31</v>
      </c>
    </row>
    <row r="57" spans="1:9">
      <c r="A57" s="282" t="s">
        <v>45</v>
      </c>
      <c r="B57" s="8" t="s">
        <v>63</v>
      </c>
      <c r="C57" s="8" t="s">
        <v>64</v>
      </c>
      <c r="D57" s="9">
        <v>0.83</v>
      </c>
      <c r="E57" s="9">
        <v>0.34</v>
      </c>
      <c r="F57" s="9">
        <v>0.28999999999999998</v>
      </c>
      <c r="G57" s="9">
        <v>0.5</v>
      </c>
      <c r="H57" s="9">
        <v>0.21</v>
      </c>
      <c r="I57" s="9">
        <v>0.63</v>
      </c>
    </row>
    <row r="58" spans="1:9">
      <c r="A58" s="282" t="s">
        <v>45</v>
      </c>
      <c r="B58" s="8" t="s">
        <v>63</v>
      </c>
      <c r="C58" s="8" t="s">
        <v>65</v>
      </c>
      <c r="D58" s="9">
        <v>0.19</v>
      </c>
      <c r="E58" s="11">
        <v>0</v>
      </c>
      <c r="F58" s="11">
        <v>0</v>
      </c>
      <c r="G58" s="9">
        <v>0.38</v>
      </c>
      <c r="H58" s="9">
        <v>7.0000000000000007E-2</v>
      </c>
      <c r="I58" s="9">
        <v>0.56999999999999995</v>
      </c>
    </row>
    <row r="59" spans="1:9">
      <c r="A59" s="282" t="s">
        <v>45</v>
      </c>
      <c r="B59" s="8" t="s">
        <v>63</v>
      </c>
      <c r="C59" s="8" t="s">
        <v>66</v>
      </c>
      <c r="D59" s="9">
        <v>0.19</v>
      </c>
      <c r="E59" s="9">
        <v>0.56999999999999995</v>
      </c>
      <c r="F59" s="9">
        <v>0.44</v>
      </c>
      <c r="G59" s="9">
        <v>0.75</v>
      </c>
      <c r="H59" s="9">
        <v>0.5</v>
      </c>
      <c r="I59" s="9">
        <v>7.0000000000000007E-2</v>
      </c>
    </row>
    <row r="60" spans="1:9">
      <c r="A60" s="282" t="s">
        <v>45</v>
      </c>
      <c r="B60" s="8" t="s">
        <v>63</v>
      </c>
      <c r="C60" s="8" t="s">
        <v>67</v>
      </c>
      <c r="D60" s="11">
        <v>0</v>
      </c>
      <c r="E60" s="9">
        <v>0.32</v>
      </c>
      <c r="F60" s="11">
        <v>0</v>
      </c>
      <c r="G60" s="9">
        <v>0.13</v>
      </c>
      <c r="H60" s="9">
        <v>0.56999999999999995</v>
      </c>
      <c r="I60" s="11">
        <v>0</v>
      </c>
    </row>
    <row r="61" spans="1:9">
      <c r="A61" s="282" t="s">
        <v>45</v>
      </c>
      <c r="B61" s="8" t="s">
        <v>63</v>
      </c>
      <c r="C61" s="8" t="s">
        <v>68</v>
      </c>
      <c r="D61" s="9">
        <v>7.0000000000000007E-2</v>
      </c>
      <c r="E61" s="9">
        <v>0.19</v>
      </c>
      <c r="F61" s="11">
        <v>0</v>
      </c>
      <c r="G61" s="9">
        <v>0.5</v>
      </c>
      <c r="H61" s="9">
        <v>0.38</v>
      </c>
      <c r="I61" s="9">
        <v>7.0000000000000007E-2</v>
      </c>
    </row>
    <row r="62" spans="1:9">
      <c r="A62" s="282" t="s">
        <v>45</v>
      </c>
      <c r="B62" s="8" t="s">
        <v>63</v>
      </c>
      <c r="C62" s="8" t="s">
        <v>69</v>
      </c>
      <c r="D62" s="9">
        <v>0.5</v>
      </c>
      <c r="E62" s="9">
        <v>0.5</v>
      </c>
      <c r="F62" s="9">
        <v>0.25</v>
      </c>
      <c r="G62" s="11">
        <v>1</v>
      </c>
      <c r="H62" s="9">
        <v>0.63</v>
      </c>
      <c r="I62" s="9">
        <v>0.5</v>
      </c>
    </row>
    <row r="63" spans="1:9">
      <c r="A63" s="280" t="s">
        <v>70</v>
      </c>
      <c r="B63" s="12"/>
      <c r="C63" s="12"/>
      <c r="D63" s="5">
        <v>0.55000000000000004</v>
      </c>
      <c r="E63" s="5">
        <v>0.53</v>
      </c>
      <c r="F63" s="5">
        <v>0.72</v>
      </c>
      <c r="G63" s="5">
        <v>0.6</v>
      </c>
      <c r="H63" s="5">
        <v>0.68</v>
      </c>
      <c r="I63" s="5">
        <v>0.67</v>
      </c>
    </row>
    <row r="64" spans="1:9">
      <c r="A64" s="281" t="s">
        <v>70</v>
      </c>
      <c r="B64" s="6" t="s">
        <v>71</v>
      </c>
      <c r="C64" s="10"/>
      <c r="D64" s="7">
        <v>0.57999999999999996</v>
      </c>
      <c r="E64" s="7">
        <v>0.54</v>
      </c>
      <c r="F64" s="7">
        <v>0.82</v>
      </c>
      <c r="G64" s="7">
        <v>0.53</v>
      </c>
      <c r="H64" s="7">
        <v>0.66</v>
      </c>
      <c r="I64" s="7">
        <v>0.7</v>
      </c>
    </row>
    <row r="65" spans="1:9">
      <c r="A65" s="282" t="s">
        <v>70</v>
      </c>
      <c r="B65" s="8" t="s">
        <v>71</v>
      </c>
      <c r="C65" s="8" t="s">
        <v>72</v>
      </c>
      <c r="D65" s="9">
        <v>0.47</v>
      </c>
      <c r="E65" s="9">
        <v>0.23</v>
      </c>
      <c r="F65" s="9">
        <v>0.81</v>
      </c>
      <c r="G65" s="9">
        <v>0.52</v>
      </c>
      <c r="H65" s="9">
        <v>0.57999999999999996</v>
      </c>
      <c r="I65" s="9">
        <v>0.77</v>
      </c>
    </row>
    <row r="66" spans="1:9">
      <c r="A66" s="282" t="s">
        <v>70</v>
      </c>
      <c r="B66" s="8" t="s">
        <v>71</v>
      </c>
      <c r="C66" s="8" t="s">
        <v>73</v>
      </c>
      <c r="D66" s="9">
        <v>0.78</v>
      </c>
      <c r="E66" s="9">
        <v>0.89</v>
      </c>
      <c r="F66" s="9">
        <v>0.88</v>
      </c>
      <c r="G66" s="9">
        <v>0.66</v>
      </c>
      <c r="H66" s="9">
        <v>0.8</v>
      </c>
      <c r="I66" s="9">
        <v>0.74</v>
      </c>
    </row>
    <row r="67" spans="1:9">
      <c r="A67" s="282" t="s">
        <v>70</v>
      </c>
      <c r="B67" s="8" t="s">
        <v>71</v>
      </c>
      <c r="C67" s="8" t="s">
        <v>74</v>
      </c>
      <c r="D67" s="9">
        <v>0.67</v>
      </c>
      <c r="E67" s="9">
        <v>0.55000000000000004</v>
      </c>
      <c r="F67" s="9">
        <v>0.81</v>
      </c>
      <c r="G67" s="9">
        <v>0.51</v>
      </c>
      <c r="H67" s="9">
        <v>0.52</v>
      </c>
      <c r="I67" s="9">
        <v>0.64</v>
      </c>
    </row>
    <row r="68" spans="1:9">
      <c r="A68" s="282" t="s">
        <v>70</v>
      </c>
      <c r="B68" s="8" t="s">
        <v>71</v>
      </c>
      <c r="C68" s="8" t="s">
        <v>75</v>
      </c>
      <c r="D68" s="9">
        <v>0.25</v>
      </c>
      <c r="E68" s="9">
        <v>0.48</v>
      </c>
      <c r="F68" s="9">
        <v>0.68</v>
      </c>
      <c r="G68" s="9">
        <v>0.36</v>
      </c>
      <c r="H68" s="9">
        <v>0.54</v>
      </c>
      <c r="I68" s="9">
        <v>0.54</v>
      </c>
    </row>
    <row r="69" spans="1:9">
      <c r="A69" s="282" t="s">
        <v>70</v>
      </c>
      <c r="B69" s="8" t="s">
        <v>71</v>
      </c>
      <c r="C69" s="8" t="s">
        <v>76</v>
      </c>
      <c r="D69" s="9">
        <v>0.71</v>
      </c>
      <c r="E69" s="9">
        <v>0.53</v>
      </c>
      <c r="F69" s="9">
        <v>0.94</v>
      </c>
      <c r="G69" s="9">
        <v>0.59</v>
      </c>
      <c r="H69" s="9">
        <v>0.86</v>
      </c>
      <c r="I69" s="9">
        <v>0.79</v>
      </c>
    </row>
    <row r="70" spans="1:9">
      <c r="A70" s="281" t="s">
        <v>70</v>
      </c>
      <c r="B70" s="6" t="s">
        <v>77</v>
      </c>
      <c r="C70" s="10"/>
      <c r="D70" s="7">
        <v>0.65</v>
      </c>
      <c r="E70" s="7">
        <v>0.61</v>
      </c>
      <c r="F70" s="7">
        <v>0.75</v>
      </c>
      <c r="G70" s="7">
        <v>0.65</v>
      </c>
      <c r="H70" s="7">
        <v>0.71</v>
      </c>
      <c r="I70" s="7">
        <v>0.76</v>
      </c>
    </row>
    <row r="71" spans="1:9">
      <c r="A71" s="282" t="s">
        <v>70</v>
      </c>
      <c r="B71" s="8" t="s">
        <v>77</v>
      </c>
      <c r="C71" s="8" t="s">
        <v>78</v>
      </c>
      <c r="D71" s="9">
        <v>0.43</v>
      </c>
      <c r="E71" s="9">
        <v>0.34</v>
      </c>
      <c r="F71" s="9">
        <v>0.7</v>
      </c>
      <c r="G71" s="9">
        <v>0.48</v>
      </c>
      <c r="H71" s="9">
        <v>0.23</v>
      </c>
      <c r="I71" s="9">
        <v>0.54</v>
      </c>
    </row>
    <row r="72" spans="1:9">
      <c r="A72" s="282" t="s">
        <v>70</v>
      </c>
      <c r="B72" s="8" t="s">
        <v>77</v>
      </c>
      <c r="C72" s="8" t="s">
        <v>79</v>
      </c>
      <c r="D72" s="9">
        <v>0.64</v>
      </c>
      <c r="E72" s="9">
        <v>0.8</v>
      </c>
      <c r="F72" s="9">
        <v>0.78</v>
      </c>
      <c r="G72" s="9">
        <v>0.47</v>
      </c>
      <c r="H72" s="9">
        <v>0.72</v>
      </c>
      <c r="I72" s="9">
        <v>0.71</v>
      </c>
    </row>
    <row r="73" spans="1:9">
      <c r="A73" s="282" t="s">
        <v>70</v>
      </c>
      <c r="B73" s="8" t="s">
        <v>77</v>
      </c>
      <c r="C73" s="8" t="s">
        <v>80</v>
      </c>
      <c r="D73" s="9">
        <v>1</v>
      </c>
      <c r="E73" s="9">
        <v>0.67</v>
      </c>
      <c r="F73" s="9">
        <v>0.66</v>
      </c>
      <c r="G73" s="9">
        <v>1</v>
      </c>
      <c r="H73" s="9">
        <v>1</v>
      </c>
      <c r="I73" s="9">
        <v>1</v>
      </c>
    </row>
    <row r="74" spans="1:9">
      <c r="A74" s="282" t="s">
        <v>70</v>
      </c>
      <c r="B74" s="8" t="s">
        <v>77</v>
      </c>
      <c r="C74" s="8" t="s">
        <v>81</v>
      </c>
      <c r="D74" s="9">
        <v>0.54</v>
      </c>
      <c r="E74" s="9">
        <v>0.61</v>
      </c>
      <c r="F74" s="9">
        <v>0.86</v>
      </c>
      <c r="G74" s="9">
        <v>0.65</v>
      </c>
      <c r="H74" s="9">
        <v>0.89</v>
      </c>
      <c r="I74" s="9">
        <v>0.79</v>
      </c>
    </row>
    <row r="75" spans="1:9">
      <c r="A75" s="281" t="s">
        <v>70</v>
      </c>
      <c r="B75" s="6" t="s">
        <v>82</v>
      </c>
      <c r="C75" s="10"/>
      <c r="D75" s="7">
        <v>0.55000000000000004</v>
      </c>
      <c r="E75" s="7">
        <v>0.53</v>
      </c>
      <c r="F75" s="7">
        <v>0.74</v>
      </c>
      <c r="G75" s="7">
        <v>0.69</v>
      </c>
      <c r="H75" s="7">
        <v>0.76</v>
      </c>
      <c r="I75" s="7">
        <v>0.63</v>
      </c>
    </row>
    <row r="76" spans="1:9">
      <c r="A76" s="282" t="s">
        <v>70</v>
      </c>
      <c r="B76" s="8" t="s">
        <v>82</v>
      </c>
      <c r="C76" s="8" t="s">
        <v>83</v>
      </c>
      <c r="D76" s="9">
        <v>0.49</v>
      </c>
      <c r="E76" s="9">
        <v>0.31</v>
      </c>
      <c r="F76" s="9">
        <v>0.56999999999999995</v>
      </c>
      <c r="G76" s="9">
        <v>0.65</v>
      </c>
      <c r="H76" s="9">
        <v>0.66</v>
      </c>
      <c r="I76" s="9">
        <v>0.63</v>
      </c>
    </row>
    <row r="77" spans="1:9">
      <c r="A77" s="282" t="s">
        <v>70</v>
      </c>
      <c r="B77" s="8" t="s">
        <v>82</v>
      </c>
      <c r="C77" s="8" t="s">
        <v>84</v>
      </c>
      <c r="D77" s="9">
        <v>0.78</v>
      </c>
      <c r="E77" s="9">
        <v>0.73</v>
      </c>
      <c r="F77" s="9">
        <v>0.8</v>
      </c>
      <c r="G77" s="9">
        <v>0.83</v>
      </c>
      <c r="H77" s="9">
        <v>0.91</v>
      </c>
      <c r="I77" s="9">
        <v>0.75</v>
      </c>
    </row>
    <row r="78" spans="1:9">
      <c r="A78" s="282" t="s">
        <v>70</v>
      </c>
      <c r="B78" s="8" t="s">
        <v>82</v>
      </c>
      <c r="C78" s="8" t="s">
        <v>85</v>
      </c>
      <c r="D78" s="9">
        <v>0.42</v>
      </c>
      <c r="E78" s="9">
        <v>0.33</v>
      </c>
      <c r="F78" s="9">
        <v>0.52</v>
      </c>
      <c r="G78" s="9">
        <v>0.49</v>
      </c>
      <c r="H78" s="9">
        <v>0.53</v>
      </c>
      <c r="I78" s="9">
        <v>0.6</v>
      </c>
    </row>
    <row r="79" spans="1:9">
      <c r="A79" s="282" t="s">
        <v>70</v>
      </c>
      <c r="B79" s="8" t="s">
        <v>82</v>
      </c>
      <c r="C79" s="8" t="s">
        <v>86</v>
      </c>
      <c r="D79" s="9">
        <v>0.51</v>
      </c>
      <c r="E79" s="9">
        <v>0.62</v>
      </c>
      <c r="F79" s="9">
        <v>0.91</v>
      </c>
      <c r="G79" s="9">
        <v>0.7</v>
      </c>
      <c r="H79" s="9">
        <v>0.9</v>
      </c>
      <c r="I79" s="9">
        <v>0.5</v>
      </c>
    </row>
    <row r="80" spans="1:9">
      <c r="A80" s="282" t="s">
        <v>70</v>
      </c>
      <c r="B80" s="8" t="s">
        <v>82</v>
      </c>
      <c r="C80" s="8" t="s">
        <v>87</v>
      </c>
      <c r="D80" s="9">
        <v>0.56000000000000005</v>
      </c>
      <c r="E80" s="9">
        <v>0.66</v>
      </c>
      <c r="F80" s="9">
        <v>0.88</v>
      </c>
      <c r="G80" s="9">
        <v>0.76</v>
      </c>
      <c r="H80" s="9">
        <v>0.78</v>
      </c>
      <c r="I80" s="9">
        <v>0.65</v>
      </c>
    </row>
    <row r="81" spans="1:9">
      <c r="A81" s="281" t="s">
        <v>70</v>
      </c>
      <c r="B81" s="6" t="s">
        <v>88</v>
      </c>
      <c r="C81" s="10"/>
      <c r="D81" s="7">
        <v>0.41</v>
      </c>
      <c r="E81" s="7">
        <v>0.44</v>
      </c>
      <c r="F81" s="7">
        <v>0.56999999999999995</v>
      </c>
      <c r="G81" s="7">
        <v>0.54</v>
      </c>
      <c r="H81" s="7">
        <v>0.57999999999999996</v>
      </c>
      <c r="I81" s="7">
        <v>0.6</v>
      </c>
    </row>
    <row r="82" spans="1:9">
      <c r="A82" s="282" t="s">
        <v>70</v>
      </c>
      <c r="B82" s="8" t="s">
        <v>89</v>
      </c>
      <c r="C82" s="8" t="s">
        <v>90</v>
      </c>
      <c r="D82" s="9">
        <v>0.44</v>
      </c>
      <c r="E82" s="9">
        <v>0.21</v>
      </c>
      <c r="F82" s="9">
        <v>0.35</v>
      </c>
      <c r="G82" s="9">
        <v>0.55000000000000004</v>
      </c>
      <c r="H82" s="9">
        <v>0.4</v>
      </c>
      <c r="I82" s="9">
        <v>0.42</v>
      </c>
    </row>
    <row r="83" spans="1:9">
      <c r="A83" s="282" t="s">
        <v>70</v>
      </c>
      <c r="B83" s="8" t="s">
        <v>89</v>
      </c>
      <c r="C83" s="8" t="s">
        <v>91</v>
      </c>
      <c r="D83" s="9">
        <v>0.37</v>
      </c>
      <c r="E83" s="9">
        <v>0.66</v>
      </c>
      <c r="F83" s="9">
        <v>0.78</v>
      </c>
      <c r="G83" s="9">
        <v>0.52</v>
      </c>
      <c r="H83" s="9">
        <v>0.76</v>
      </c>
      <c r="I83" s="9">
        <v>0.78</v>
      </c>
    </row>
    <row r="84" spans="1:9">
      <c r="B84" s="283"/>
      <c r="C84" s="283"/>
    </row>
    <row r="85" spans="1:9">
      <c r="B85" s="283"/>
      <c r="C85" s="283"/>
    </row>
    <row r="86" spans="1:9">
      <c r="B86" s="283"/>
      <c r="C86" s="283"/>
    </row>
    <row r="87" spans="1:9">
      <c r="B87" s="283"/>
      <c r="C87" s="283"/>
    </row>
    <row r="88" spans="1:9">
      <c r="B88" s="283"/>
      <c r="C88" s="283"/>
    </row>
    <row r="89" spans="1:9">
      <c r="B89" s="283"/>
      <c r="C89" s="283"/>
    </row>
    <row r="90" spans="1:9">
      <c r="B90" s="283"/>
      <c r="C90" s="283"/>
    </row>
    <row r="91" spans="1:9">
      <c r="B91" s="283"/>
      <c r="C91" s="283"/>
    </row>
    <row r="92" spans="1:9">
      <c r="B92" s="283"/>
      <c r="C92" s="283"/>
    </row>
    <row r="93" spans="1:9">
      <c r="B93" s="283"/>
      <c r="C93" s="283"/>
    </row>
    <row r="94" spans="1:9">
      <c r="B94" s="283"/>
      <c r="C94" s="283"/>
    </row>
    <row r="95" spans="1:9">
      <c r="B95" s="283"/>
      <c r="C95" s="283"/>
    </row>
    <row r="96" spans="1:9">
      <c r="B96" s="283"/>
      <c r="C96" s="283"/>
    </row>
    <row r="97" spans="2:3">
      <c r="B97" s="283"/>
      <c r="C97" s="283"/>
    </row>
    <row r="98" spans="2:3">
      <c r="B98" s="283"/>
      <c r="C98" s="283"/>
    </row>
    <row r="99" spans="2:3">
      <c r="B99" s="283"/>
      <c r="C99" s="283"/>
    </row>
    <row r="100" spans="2:3">
      <c r="B100" s="283"/>
      <c r="C100" s="283"/>
    </row>
    <row r="101" spans="2:3">
      <c r="B101" s="283"/>
      <c r="C101" s="283"/>
    </row>
    <row r="102" spans="2:3">
      <c r="B102" s="283"/>
      <c r="C102" s="283"/>
    </row>
    <row r="103" spans="2:3">
      <c r="B103" s="283"/>
      <c r="C103" s="283"/>
    </row>
    <row r="104" spans="2:3">
      <c r="B104" s="283"/>
      <c r="C104" s="283"/>
    </row>
    <row r="105" spans="2:3">
      <c r="B105" s="283"/>
      <c r="C105" s="283"/>
    </row>
    <row r="106" spans="2:3">
      <c r="B106" s="283"/>
      <c r="C106" s="283"/>
    </row>
    <row r="107" spans="2:3">
      <c r="B107" s="283"/>
      <c r="C107" s="283"/>
    </row>
    <row r="108" spans="2:3">
      <c r="B108" s="283"/>
      <c r="C108" s="283"/>
    </row>
    <row r="109" spans="2:3">
      <c r="B109" s="283"/>
      <c r="C109" s="283"/>
    </row>
    <row r="110" spans="2:3">
      <c r="B110" s="283"/>
      <c r="C110" s="283"/>
    </row>
    <row r="111" spans="2:3">
      <c r="B111" s="283"/>
      <c r="C111" s="283"/>
    </row>
    <row r="112" spans="2:3">
      <c r="B112" s="283"/>
      <c r="C112" s="283"/>
    </row>
    <row r="113" spans="2:3">
      <c r="B113" s="283"/>
      <c r="C113" s="283"/>
    </row>
    <row r="114" spans="2:3">
      <c r="B114" s="283"/>
      <c r="C114" s="283"/>
    </row>
    <row r="115" spans="2:3">
      <c r="B115" s="283"/>
      <c r="C115" s="283"/>
    </row>
    <row r="116" spans="2:3">
      <c r="B116" s="283"/>
      <c r="C116" s="283"/>
    </row>
    <row r="117" spans="2:3">
      <c r="B117" s="283"/>
      <c r="C117" s="283"/>
    </row>
    <row r="118" spans="2:3">
      <c r="B118" s="283"/>
      <c r="C118" s="283"/>
    </row>
    <row r="119" spans="2:3">
      <c r="B119" s="283"/>
      <c r="C119" s="283"/>
    </row>
    <row r="120" spans="2:3">
      <c r="B120" s="283"/>
      <c r="C120" s="283"/>
    </row>
    <row r="121" spans="2:3">
      <c r="B121" s="283"/>
      <c r="C121" s="283"/>
    </row>
    <row r="122" spans="2:3">
      <c r="B122" s="283"/>
      <c r="C122" s="283"/>
    </row>
    <row r="123" spans="2:3">
      <c r="B123" s="283"/>
      <c r="C123" s="283"/>
    </row>
    <row r="124" spans="2:3">
      <c r="B124" s="283"/>
      <c r="C124" s="283"/>
    </row>
    <row r="125" spans="2:3">
      <c r="B125" s="283"/>
      <c r="C125" s="283"/>
    </row>
    <row r="126" spans="2:3">
      <c r="B126" s="283"/>
      <c r="C126" s="283"/>
    </row>
    <row r="127" spans="2:3">
      <c r="B127" s="283"/>
      <c r="C127" s="283"/>
    </row>
    <row r="128" spans="2:3">
      <c r="B128" s="283"/>
      <c r="C128" s="283"/>
    </row>
    <row r="129" spans="2:3">
      <c r="B129" s="283"/>
      <c r="C129" s="283"/>
    </row>
    <row r="130" spans="2:3">
      <c r="B130" s="283"/>
      <c r="C130" s="283"/>
    </row>
    <row r="131" spans="2:3">
      <c r="B131" s="283"/>
      <c r="C131" s="283"/>
    </row>
    <row r="132" spans="2:3">
      <c r="B132" s="283"/>
      <c r="C132" s="283"/>
    </row>
    <row r="133" spans="2:3">
      <c r="B133" s="283"/>
      <c r="C133" s="283"/>
    </row>
    <row r="134" spans="2:3">
      <c r="B134" s="283"/>
      <c r="C134" s="283"/>
    </row>
    <row r="135" spans="2:3">
      <c r="B135" s="283"/>
      <c r="C135" s="283"/>
    </row>
    <row r="136" spans="2:3">
      <c r="B136" s="283"/>
      <c r="C136" s="283"/>
    </row>
    <row r="137" spans="2:3">
      <c r="B137" s="283"/>
      <c r="C137" s="283"/>
    </row>
    <row r="138" spans="2:3">
      <c r="B138" s="283"/>
      <c r="C138" s="283"/>
    </row>
    <row r="139" spans="2:3">
      <c r="B139" s="283"/>
      <c r="C139" s="283"/>
    </row>
    <row r="140" spans="2:3">
      <c r="B140" s="283"/>
      <c r="C140" s="283"/>
    </row>
    <row r="141" spans="2:3">
      <c r="B141" s="283"/>
      <c r="C141" s="283"/>
    </row>
    <row r="142" spans="2:3">
      <c r="B142" s="283"/>
      <c r="C142" s="283"/>
    </row>
    <row r="143" spans="2:3">
      <c r="B143" s="283"/>
      <c r="C143" s="283"/>
    </row>
    <row r="144" spans="2:3">
      <c r="B144" s="283"/>
      <c r="C144" s="283"/>
    </row>
    <row r="145" spans="2:3">
      <c r="B145" s="283"/>
      <c r="C145" s="283"/>
    </row>
    <row r="146" spans="2:3">
      <c r="B146" s="283"/>
      <c r="C146" s="283"/>
    </row>
    <row r="147" spans="2:3">
      <c r="B147" s="283"/>
      <c r="C147" s="283"/>
    </row>
    <row r="148" spans="2:3">
      <c r="B148" s="283"/>
      <c r="C148" s="283"/>
    </row>
    <row r="149" spans="2:3">
      <c r="B149" s="283"/>
      <c r="C149" s="283"/>
    </row>
    <row r="150" spans="2:3">
      <c r="B150" s="283"/>
      <c r="C150" s="283"/>
    </row>
    <row r="151" spans="2:3">
      <c r="B151" s="283"/>
      <c r="C151" s="283"/>
    </row>
    <row r="152" spans="2:3">
      <c r="B152" s="283"/>
      <c r="C152" s="283"/>
    </row>
    <row r="153" spans="2:3">
      <c r="B153" s="283"/>
      <c r="C153" s="283"/>
    </row>
    <row r="154" spans="2:3">
      <c r="B154" s="283"/>
      <c r="C154" s="283"/>
    </row>
    <row r="155" spans="2:3">
      <c r="B155" s="283"/>
      <c r="C155" s="283"/>
    </row>
    <row r="156" spans="2:3">
      <c r="B156" s="283"/>
      <c r="C156" s="283"/>
    </row>
    <row r="157" spans="2:3">
      <c r="B157" s="283"/>
      <c r="C157" s="283"/>
    </row>
    <row r="158" spans="2:3">
      <c r="B158" s="283"/>
      <c r="C158" s="283"/>
    </row>
    <row r="159" spans="2:3">
      <c r="B159" s="283"/>
      <c r="C159" s="283"/>
    </row>
    <row r="160" spans="2:3">
      <c r="B160" s="283"/>
      <c r="C160" s="283"/>
    </row>
    <row r="161" spans="2:3">
      <c r="B161" s="283"/>
      <c r="C161" s="283"/>
    </row>
    <row r="162" spans="2:3">
      <c r="B162" s="283"/>
      <c r="C162" s="283"/>
    </row>
    <row r="163" spans="2:3">
      <c r="B163" s="283"/>
      <c r="C163" s="283"/>
    </row>
    <row r="164" spans="2:3">
      <c r="B164" s="283"/>
      <c r="C164" s="283"/>
    </row>
    <row r="165" spans="2:3">
      <c r="B165" s="283"/>
      <c r="C165" s="283"/>
    </row>
    <row r="166" spans="2:3">
      <c r="B166" s="283"/>
      <c r="C166" s="283"/>
    </row>
    <row r="167" spans="2:3">
      <c r="B167" s="283"/>
      <c r="C167" s="283"/>
    </row>
    <row r="168" spans="2:3">
      <c r="B168" s="283"/>
      <c r="C168" s="283"/>
    </row>
    <row r="169" spans="2:3">
      <c r="B169" s="283"/>
      <c r="C169" s="283"/>
    </row>
    <row r="170" spans="2:3">
      <c r="B170" s="283"/>
      <c r="C170" s="283"/>
    </row>
    <row r="171" spans="2:3">
      <c r="B171" s="283"/>
      <c r="C171" s="283"/>
    </row>
    <row r="172" spans="2:3">
      <c r="B172" s="283"/>
      <c r="C172" s="283"/>
    </row>
    <row r="173" spans="2:3">
      <c r="B173" s="283"/>
      <c r="C173" s="283"/>
    </row>
    <row r="174" spans="2:3">
      <c r="B174" s="283"/>
      <c r="C174" s="283"/>
    </row>
    <row r="175" spans="2:3">
      <c r="B175" s="283"/>
      <c r="C175" s="283"/>
    </row>
    <row r="176" spans="2:3">
      <c r="B176" s="283"/>
      <c r="C176" s="283"/>
    </row>
    <row r="177" spans="2:3">
      <c r="B177" s="283"/>
      <c r="C177" s="283"/>
    </row>
    <row r="178" spans="2:3">
      <c r="B178" s="283"/>
      <c r="C178" s="283"/>
    </row>
    <row r="179" spans="2:3">
      <c r="B179" s="283"/>
      <c r="C179" s="283"/>
    </row>
    <row r="180" spans="2:3">
      <c r="B180" s="283"/>
      <c r="C180" s="283"/>
    </row>
    <row r="181" spans="2:3">
      <c r="B181" s="283"/>
      <c r="C181" s="283"/>
    </row>
    <row r="182" spans="2:3">
      <c r="B182" s="283"/>
      <c r="C182" s="283"/>
    </row>
    <row r="183" spans="2:3">
      <c r="B183" s="283"/>
      <c r="C183" s="283"/>
    </row>
    <row r="184" spans="2:3">
      <c r="B184" s="283"/>
      <c r="C184" s="283"/>
    </row>
    <row r="185" spans="2:3">
      <c r="B185" s="283"/>
      <c r="C185" s="283"/>
    </row>
    <row r="186" spans="2:3">
      <c r="B186" s="283"/>
      <c r="C186" s="283"/>
    </row>
    <row r="187" spans="2:3">
      <c r="B187" s="283"/>
      <c r="C187" s="283"/>
    </row>
    <row r="188" spans="2:3">
      <c r="B188" s="283"/>
      <c r="C188" s="283"/>
    </row>
    <row r="189" spans="2:3">
      <c r="B189" s="283"/>
      <c r="C189" s="283"/>
    </row>
    <row r="190" spans="2:3">
      <c r="B190" s="283"/>
      <c r="C190" s="283"/>
    </row>
    <row r="191" spans="2:3">
      <c r="B191" s="283"/>
      <c r="C191" s="283"/>
    </row>
    <row r="192" spans="2:3">
      <c r="B192" s="283"/>
      <c r="C192" s="283"/>
    </row>
    <row r="193" spans="2:3">
      <c r="B193" s="283"/>
      <c r="C193" s="283"/>
    </row>
    <row r="194" spans="2:3">
      <c r="B194" s="283"/>
      <c r="C194" s="283"/>
    </row>
    <row r="195" spans="2:3">
      <c r="B195" s="283"/>
      <c r="C195" s="283"/>
    </row>
    <row r="196" spans="2:3">
      <c r="B196" s="283"/>
      <c r="C196" s="283"/>
    </row>
    <row r="197" spans="2:3">
      <c r="B197" s="283"/>
      <c r="C197" s="283"/>
    </row>
    <row r="198" spans="2:3">
      <c r="B198" s="283"/>
      <c r="C198" s="283"/>
    </row>
    <row r="199" spans="2:3">
      <c r="B199" s="283"/>
      <c r="C199" s="283"/>
    </row>
    <row r="200" spans="2:3">
      <c r="B200" s="283"/>
      <c r="C200" s="283"/>
    </row>
    <row r="201" spans="2:3">
      <c r="B201" s="283"/>
      <c r="C201" s="283"/>
    </row>
    <row r="202" spans="2:3">
      <c r="B202" s="283"/>
      <c r="C202" s="283"/>
    </row>
    <row r="203" spans="2:3">
      <c r="B203" s="283"/>
      <c r="C203" s="283"/>
    </row>
    <row r="204" spans="2:3">
      <c r="B204" s="283"/>
      <c r="C204" s="283"/>
    </row>
    <row r="205" spans="2:3">
      <c r="B205" s="283"/>
      <c r="C205" s="283"/>
    </row>
    <row r="206" spans="2:3">
      <c r="B206" s="283"/>
      <c r="C206" s="283"/>
    </row>
    <row r="207" spans="2:3">
      <c r="B207" s="283"/>
      <c r="C207" s="283"/>
    </row>
    <row r="208" spans="2:3">
      <c r="B208" s="283"/>
      <c r="C208" s="283"/>
    </row>
    <row r="209" spans="2:3">
      <c r="B209" s="283"/>
      <c r="C209" s="283"/>
    </row>
    <row r="210" spans="2:3">
      <c r="B210" s="283"/>
      <c r="C210" s="283"/>
    </row>
    <row r="211" spans="2:3">
      <c r="B211" s="283"/>
      <c r="C211" s="283"/>
    </row>
    <row r="212" spans="2:3">
      <c r="B212" s="283"/>
      <c r="C212" s="283"/>
    </row>
    <row r="213" spans="2:3">
      <c r="B213" s="283"/>
      <c r="C213" s="283"/>
    </row>
    <row r="214" spans="2:3">
      <c r="B214" s="283"/>
      <c r="C214" s="283"/>
    </row>
    <row r="215" spans="2:3">
      <c r="B215" s="283"/>
      <c r="C215" s="283"/>
    </row>
    <row r="216" spans="2:3">
      <c r="B216" s="283"/>
      <c r="C216" s="283"/>
    </row>
    <row r="217" spans="2:3">
      <c r="B217" s="283"/>
      <c r="C217" s="283"/>
    </row>
    <row r="218" spans="2:3">
      <c r="B218" s="283"/>
      <c r="C218" s="283"/>
    </row>
    <row r="219" spans="2:3">
      <c r="B219" s="283"/>
      <c r="C219" s="283"/>
    </row>
    <row r="220" spans="2:3">
      <c r="B220" s="283"/>
      <c r="C220" s="283"/>
    </row>
    <row r="221" spans="2:3">
      <c r="B221" s="283"/>
      <c r="C221" s="283"/>
    </row>
    <row r="222" spans="2:3">
      <c r="B222" s="283"/>
      <c r="C222" s="283"/>
    </row>
    <row r="223" spans="2:3">
      <c r="B223" s="283"/>
      <c r="C223" s="283"/>
    </row>
    <row r="224" spans="2:3">
      <c r="B224" s="283"/>
      <c r="C224" s="283"/>
    </row>
    <row r="225" spans="2:3">
      <c r="B225" s="283"/>
      <c r="C225" s="283"/>
    </row>
    <row r="226" spans="2:3">
      <c r="B226" s="283"/>
      <c r="C226" s="283"/>
    </row>
    <row r="227" spans="2:3">
      <c r="B227" s="283"/>
      <c r="C227" s="283"/>
    </row>
    <row r="228" spans="2:3">
      <c r="B228" s="283"/>
      <c r="C228" s="283"/>
    </row>
    <row r="229" spans="2:3">
      <c r="B229" s="283"/>
      <c r="C229" s="283"/>
    </row>
    <row r="230" spans="2:3">
      <c r="B230" s="283"/>
      <c r="C230" s="283"/>
    </row>
    <row r="231" spans="2:3">
      <c r="B231" s="283"/>
      <c r="C231" s="283"/>
    </row>
    <row r="232" spans="2:3">
      <c r="B232" s="283"/>
      <c r="C232" s="283"/>
    </row>
    <row r="233" spans="2:3">
      <c r="B233" s="283"/>
      <c r="C233" s="283"/>
    </row>
    <row r="234" spans="2:3">
      <c r="B234" s="283"/>
      <c r="C234" s="283"/>
    </row>
    <row r="235" spans="2:3">
      <c r="B235" s="283"/>
      <c r="C235" s="283"/>
    </row>
    <row r="236" spans="2:3">
      <c r="B236" s="283"/>
      <c r="C236" s="283"/>
    </row>
    <row r="237" spans="2:3">
      <c r="B237" s="283"/>
      <c r="C237" s="283"/>
    </row>
    <row r="238" spans="2:3">
      <c r="B238" s="283"/>
      <c r="C238" s="283"/>
    </row>
    <row r="239" spans="2:3">
      <c r="B239" s="283"/>
      <c r="C239" s="283"/>
    </row>
    <row r="240" spans="2:3">
      <c r="B240" s="283"/>
      <c r="C240" s="283"/>
    </row>
    <row r="241" spans="2:3">
      <c r="B241" s="283"/>
      <c r="C241" s="283"/>
    </row>
    <row r="242" spans="2:3">
      <c r="B242" s="283"/>
      <c r="C242" s="283"/>
    </row>
    <row r="243" spans="2:3">
      <c r="B243" s="283"/>
      <c r="C243" s="283"/>
    </row>
    <row r="244" spans="2:3">
      <c r="B244" s="283"/>
      <c r="C244" s="283"/>
    </row>
    <row r="245" spans="2:3">
      <c r="B245" s="283"/>
      <c r="C245" s="283"/>
    </row>
    <row r="246" spans="2:3">
      <c r="B246" s="283"/>
      <c r="C246" s="283"/>
    </row>
    <row r="247" spans="2:3">
      <c r="B247" s="283"/>
      <c r="C247" s="283"/>
    </row>
    <row r="248" spans="2:3">
      <c r="B248" s="283"/>
      <c r="C248" s="283"/>
    </row>
    <row r="249" spans="2:3">
      <c r="B249" s="283"/>
      <c r="C249" s="283"/>
    </row>
    <row r="250" spans="2:3">
      <c r="B250" s="283"/>
      <c r="C250" s="283"/>
    </row>
    <row r="251" spans="2:3">
      <c r="B251" s="283"/>
      <c r="C251" s="283"/>
    </row>
    <row r="252" spans="2:3">
      <c r="B252" s="283"/>
      <c r="C252" s="283"/>
    </row>
    <row r="253" spans="2:3">
      <c r="B253" s="283"/>
      <c r="C253" s="283"/>
    </row>
    <row r="254" spans="2:3">
      <c r="B254" s="283"/>
      <c r="C254" s="283"/>
    </row>
    <row r="255" spans="2:3">
      <c r="B255" s="283"/>
      <c r="C255" s="283"/>
    </row>
    <row r="256" spans="2:3">
      <c r="B256" s="283"/>
      <c r="C256" s="283"/>
    </row>
    <row r="257" spans="2:3">
      <c r="B257" s="283"/>
      <c r="C257" s="283"/>
    </row>
    <row r="258" spans="2:3">
      <c r="B258" s="283"/>
      <c r="C258" s="283"/>
    </row>
    <row r="259" spans="2:3">
      <c r="B259" s="283"/>
      <c r="C259" s="283"/>
    </row>
    <row r="260" spans="2:3">
      <c r="B260" s="283"/>
      <c r="C260" s="283"/>
    </row>
    <row r="261" spans="2:3">
      <c r="B261" s="283"/>
      <c r="C261" s="283"/>
    </row>
    <row r="262" spans="2:3">
      <c r="B262" s="283"/>
      <c r="C262" s="283"/>
    </row>
    <row r="263" spans="2:3">
      <c r="B263" s="283"/>
      <c r="C263" s="283"/>
    </row>
    <row r="264" spans="2:3">
      <c r="B264" s="283"/>
      <c r="C264" s="283"/>
    </row>
    <row r="265" spans="2:3">
      <c r="B265" s="283"/>
      <c r="C265" s="283"/>
    </row>
    <row r="266" spans="2:3">
      <c r="B266" s="283"/>
      <c r="C266" s="283"/>
    </row>
    <row r="267" spans="2:3">
      <c r="B267" s="283"/>
      <c r="C267" s="283"/>
    </row>
    <row r="268" spans="2:3">
      <c r="B268" s="283"/>
      <c r="C268" s="283"/>
    </row>
    <row r="269" spans="2:3">
      <c r="B269" s="283"/>
      <c r="C269" s="283"/>
    </row>
    <row r="270" spans="2:3">
      <c r="B270" s="283"/>
      <c r="C270" s="283"/>
    </row>
    <row r="271" spans="2:3">
      <c r="B271" s="283"/>
      <c r="C271" s="283"/>
    </row>
    <row r="272" spans="2:3">
      <c r="B272" s="283"/>
      <c r="C272" s="283"/>
    </row>
    <row r="273" spans="2:3">
      <c r="B273" s="283"/>
      <c r="C273" s="283"/>
    </row>
    <row r="274" spans="2:3">
      <c r="B274" s="283"/>
      <c r="C274" s="283"/>
    </row>
    <row r="275" spans="2:3">
      <c r="B275" s="283"/>
      <c r="C275" s="283"/>
    </row>
    <row r="276" spans="2:3">
      <c r="B276" s="283"/>
      <c r="C276" s="283"/>
    </row>
    <row r="277" spans="2:3">
      <c r="B277" s="283"/>
      <c r="C277" s="283"/>
    </row>
    <row r="278" spans="2:3">
      <c r="B278" s="283"/>
      <c r="C278" s="283"/>
    </row>
    <row r="279" spans="2:3">
      <c r="B279" s="283"/>
      <c r="C279" s="283"/>
    </row>
    <row r="280" spans="2:3">
      <c r="B280" s="283"/>
      <c r="C280" s="283"/>
    </row>
    <row r="281" spans="2:3">
      <c r="B281" s="283"/>
      <c r="C281" s="283"/>
    </row>
    <row r="282" spans="2:3">
      <c r="B282" s="283"/>
      <c r="C282" s="283"/>
    </row>
    <row r="283" spans="2:3">
      <c r="B283" s="283"/>
      <c r="C283" s="283"/>
    </row>
    <row r="284" spans="2:3">
      <c r="B284" s="283"/>
      <c r="C284" s="283"/>
    </row>
    <row r="285" spans="2:3">
      <c r="B285" s="283"/>
      <c r="C285" s="283"/>
    </row>
    <row r="286" spans="2:3">
      <c r="B286" s="283"/>
      <c r="C286" s="283"/>
    </row>
    <row r="287" spans="2:3">
      <c r="B287" s="283"/>
      <c r="C287" s="283"/>
    </row>
    <row r="288" spans="2:3">
      <c r="B288" s="283"/>
      <c r="C288" s="283"/>
    </row>
    <row r="289" spans="2:3">
      <c r="B289" s="283"/>
      <c r="C289" s="283"/>
    </row>
    <row r="290" spans="2:3">
      <c r="B290" s="283"/>
      <c r="C290" s="283"/>
    </row>
    <row r="291" spans="2:3">
      <c r="B291" s="283"/>
      <c r="C291" s="283"/>
    </row>
    <row r="292" spans="2:3">
      <c r="B292" s="283"/>
      <c r="C292" s="283"/>
    </row>
    <row r="293" spans="2:3">
      <c r="B293" s="283"/>
      <c r="C293" s="283"/>
    </row>
    <row r="294" spans="2:3">
      <c r="B294" s="283"/>
      <c r="C294" s="283"/>
    </row>
    <row r="295" spans="2:3">
      <c r="B295" s="283"/>
      <c r="C295" s="283"/>
    </row>
    <row r="296" spans="2:3">
      <c r="B296" s="283"/>
      <c r="C296" s="283"/>
    </row>
    <row r="297" spans="2:3">
      <c r="B297" s="283"/>
      <c r="C297" s="283"/>
    </row>
    <row r="298" spans="2:3">
      <c r="B298" s="283"/>
      <c r="C298" s="283"/>
    </row>
    <row r="299" spans="2:3">
      <c r="B299" s="283"/>
      <c r="C299" s="283"/>
    </row>
    <row r="300" spans="2:3">
      <c r="B300" s="283"/>
      <c r="C300" s="283"/>
    </row>
    <row r="301" spans="2:3">
      <c r="B301" s="283"/>
      <c r="C301" s="283"/>
    </row>
    <row r="302" spans="2:3">
      <c r="B302" s="283"/>
      <c r="C302" s="283"/>
    </row>
    <row r="303" spans="2:3">
      <c r="B303" s="283"/>
      <c r="C303" s="283"/>
    </row>
    <row r="304" spans="2:3">
      <c r="B304" s="283"/>
      <c r="C304" s="283"/>
    </row>
    <row r="305" spans="2:3">
      <c r="B305" s="283"/>
      <c r="C305" s="283"/>
    </row>
    <row r="306" spans="2:3">
      <c r="B306" s="283"/>
      <c r="C306" s="283"/>
    </row>
    <row r="307" spans="2:3">
      <c r="B307" s="283"/>
      <c r="C307" s="283"/>
    </row>
    <row r="308" spans="2:3">
      <c r="B308" s="283"/>
      <c r="C308" s="283"/>
    </row>
    <row r="309" spans="2:3">
      <c r="B309" s="283"/>
      <c r="C309" s="283"/>
    </row>
    <row r="310" spans="2:3">
      <c r="B310" s="283"/>
      <c r="C310" s="283"/>
    </row>
    <row r="311" spans="2:3">
      <c r="B311" s="283"/>
      <c r="C311" s="283"/>
    </row>
    <row r="312" spans="2:3">
      <c r="B312" s="283"/>
      <c r="C312" s="283"/>
    </row>
    <row r="313" spans="2:3">
      <c r="B313" s="283"/>
      <c r="C313" s="283"/>
    </row>
    <row r="314" spans="2:3">
      <c r="B314" s="283"/>
      <c r="C314" s="283"/>
    </row>
    <row r="315" spans="2:3">
      <c r="B315" s="283"/>
      <c r="C315" s="283"/>
    </row>
    <row r="316" spans="2:3">
      <c r="B316" s="283"/>
      <c r="C316" s="283"/>
    </row>
    <row r="317" spans="2:3">
      <c r="B317" s="283"/>
      <c r="C317" s="283"/>
    </row>
    <row r="318" spans="2:3">
      <c r="B318" s="283"/>
      <c r="C318" s="283"/>
    </row>
    <row r="319" spans="2:3">
      <c r="B319" s="283"/>
      <c r="C319" s="283"/>
    </row>
    <row r="320" spans="2:3">
      <c r="B320" s="283"/>
      <c r="C320" s="283"/>
    </row>
    <row r="321" spans="2:3">
      <c r="B321" s="283"/>
      <c r="C321" s="283"/>
    </row>
    <row r="322" spans="2:3">
      <c r="B322" s="283"/>
      <c r="C322" s="283"/>
    </row>
    <row r="323" spans="2:3">
      <c r="B323" s="283"/>
      <c r="C323" s="283"/>
    </row>
    <row r="324" spans="2:3">
      <c r="B324" s="283"/>
      <c r="C324" s="283"/>
    </row>
    <row r="325" spans="2:3">
      <c r="B325" s="283"/>
      <c r="C325" s="283"/>
    </row>
    <row r="326" spans="2:3">
      <c r="B326" s="283"/>
      <c r="C326" s="283"/>
    </row>
    <row r="327" spans="2:3">
      <c r="B327" s="283"/>
      <c r="C327" s="283"/>
    </row>
    <row r="328" spans="2:3">
      <c r="B328" s="283"/>
      <c r="C328" s="283"/>
    </row>
    <row r="329" spans="2:3">
      <c r="B329" s="283"/>
      <c r="C329" s="283"/>
    </row>
    <row r="330" spans="2:3">
      <c r="B330" s="283"/>
      <c r="C330" s="283"/>
    </row>
    <row r="331" spans="2:3">
      <c r="B331" s="283"/>
      <c r="C331" s="283"/>
    </row>
    <row r="332" spans="2:3">
      <c r="B332" s="283"/>
      <c r="C332" s="283"/>
    </row>
    <row r="333" spans="2:3">
      <c r="B333" s="283"/>
      <c r="C333" s="283"/>
    </row>
    <row r="334" spans="2:3">
      <c r="B334" s="283"/>
      <c r="C334" s="283"/>
    </row>
    <row r="335" spans="2:3">
      <c r="B335" s="283"/>
      <c r="C335" s="283"/>
    </row>
    <row r="336" spans="2:3">
      <c r="B336" s="283"/>
      <c r="C336" s="283"/>
    </row>
    <row r="337" spans="2:3">
      <c r="B337" s="283"/>
      <c r="C337" s="283"/>
    </row>
    <row r="338" spans="2:3">
      <c r="B338" s="283"/>
      <c r="C338" s="283"/>
    </row>
    <row r="339" spans="2:3">
      <c r="B339" s="283"/>
      <c r="C339" s="283"/>
    </row>
    <row r="340" spans="2:3">
      <c r="B340" s="283"/>
      <c r="C340" s="283"/>
    </row>
    <row r="341" spans="2:3">
      <c r="B341" s="283"/>
      <c r="C341" s="283"/>
    </row>
    <row r="342" spans="2:3">
      <c r="B342" s="283"/>
      <c r="C342" s="283"/>
    </row>
    <row r="343" spans="2:3">
      <c r="B343" s="283"/>
      <c r="C343" s="283"/>
    </row>
    <row r="344" spans="2:3">
      <c r="B344" s="283"/>
      <c r="C344" s="283"/>
    </row>
    <row r="345" spans="2:3">
      <c r="B345" s="283"/>
      <c r="C345" s="283"/>
    </row>
    <row r="346" spans="2:3">
      <c r="B346" s="283"/>
      <c r="C346" s="283"/>
    </row>
    <row r="347" spans="2:3">
      <c r="B347" s="283"/>
      <c r="C347" s="283"/>
    </row>
    <row r="348" spans="2:3">
      <c r="B348" s="283"/>
      <c r="C348" s="283"/>
    </row>
    <row r="349" spans="2:3">
      <c r="B349" s="283"/>
      <c r="C349" s="283"/>
    </row>
    <row r="350" spans="2:3">
      <c r="B350" s="283"/>
      <c r="C350" s="283"/>
    </row>
    <row r="351" spans="2:3">
      <c r="B351" s="283"/>
      <c r="C351" s="283"/>
    </row>
    <row r="352" spans="2:3">
      <c r="B352" s="283"/>
      <c r="C352" s="283"/>
    </row>
    <row r="353" spans="2:3">
      <c r="B353" s="283"/>
      <c r="C353" s="283"/>
    </row>
    <row r="354" spans="2:3">
      <c r="B354" s="283"/>
      <c r="C354" s="283"/>
    </row>
    <row r="355" spans="2:3">
      <c r="B355" s="283"/>
      <c r="C355" s="283"/>
    </row>
    <row r="356" spans="2:3">
      <c r="B356" s="283"/>
      <c r="C356" s="283"/>
    </row>
    <row r="357" spans="2:3">
      <c r="B357" s="283"/>
      <c r="C357" s="283"/>
    </row>
    <row r="358" spans="2:3">
      <c r="B358" s="283"/>
      <c r="C358" s="283"/>
    </row>
    <row r="359" spans="2:3">
      <c r="B359" s="283"/>
      <c r="C359" s="283"/>
    </row>
    <row r="360" spans="2:3">
      <c r="B360" s="283"/>
      <c r="C360" s="283"/>
    </row>
    <row r="361" spans="2:3">
      <c r="B361" s="283"/>
      <c r="C361" s="283"/>
    </row>
    <row r="362" spans="2:3">
      <c r="B362" s="283"/>
      <c r="C362" s="283"/>
    </row>
    <row r="363" spans="2:3">
      <c r="B363" s="283"/>
      <c r="C363" s="283"/>
    </row>
    <row r="364" spans="2:3">
      <c r="B364" s="283"/>
      <c r="C364" s="283"/>
    </row>
    <row r="365" spans="2:3">
      <c r="B365" s="283"/>
      <c r="C365" s="283"/>
    </row>
    <row r="366" spans="2:3">
      <c r="B366" s="283"/>
      <c r="C366" s="283"/>
    </row>
    <row r="367" spans="2:3">
      <c r="B367" s="283"/>
      <c r="C367" s="283"/>
    </row>
    <row r="368" spans="2:3">
      <c r="B368" s="283"/>
      <c r="C368" s="283"/>
    </row>
    <row r="369" spans="2:3">
      <c r="B369" s="283"/>
      <c r="C369" s="283"/>
    </row>
    <row r="370" spans="2:3">
      <c r="B370" s="283"/>
      <c r="C370" s="283"/>
    </row>
    <row r="371" spans="2:3">
      <c r="B371" s="283"/>
      <c r="C371" s="283"/>
    </row>
    <row r="372" spans="2:3">
      <c r="B372" s="283"/>
      <c r="C372" s="283"/>
    </row>
    <row r="373" spans="2:3">
      <c r="B373" s="283"/>
      <c r="C373" s="283"/>
    </row>
    <row r="374" spans="2:3">
      <c r="B374" s="283"/>
      <c r="C374" s="283"/>
    </row>
    <row r="375" spans="2:3">
      <c r="B375" s="283"/>
      <c r="C375" s="283"/>
    </row>
    <row r="376" spans="2:3">
      <c r="B376" s="283"/>
      <c r="C376" s="283"/>
    </row>
    <row r="377" spans="2:3">
      <c r="B377" s="283"/>
      <c r="C377" s="283"/>
    </row>
    <row r="378" spans="2:3">
      <c r="B378" s="283"/>
      <c r="C378" s="283"/>
    </row>
    <row r="379" spans="2:3">
      <c r="B379" s="283"/>
      <c r="C379" s="283"/>
    </row>
    <row r="380" spans="2:3">
      <c r="B380" s="283"/>
      <c r="C380" s="283"/>
    </row>
    <row r="381" spans="2:3">
      <c r="B381" s="283"/>
      <c r="C381" s="283"/>
    </row>
    <row r="382" spans="2:3">
      <c r="B382" s="283"/>
      <c r="C382" s="283"/>
    </row>
    <row r="383" spans="2:3">
      <c r="B383" s="283"/>
      <c r="C383" s="283"/>
    </row>
    <row r="384" spans="2:3">
      <c r="B384" s="283"/>
      <c r="C384" s="283"/>
    </row>
    <row r="385" spans="2:3">
      <c r="B385" s="283"/>
      <c r="C385" s="283"/>
    </row>
    <row r="386" spans="2:3">
      <c r="B386" s="283"/>
      <c r="C386" s="283"/>
    </row>
    <row r="387" spans="2:3">
      <c r="B387" s="283"/>
      <c r="C387" s="283"/>
    </row>
    <row r="388" spans="2:3">
      <c r="B388" s="283"/>
      <c r="C388" s="283"/>
    </row>
    <row r="389" spans="2:3">
      <c r="B389" s="283"/>
      <c r="C389" s="283"/>
    </row>
    <row r="390" spans="2:3">
      <c r="B390" s="283"/>
      <c r="C390" s="283"/>
    </row>
    <row r="391" spans="2:3">
      <c r="B391" s="283"/>
      <c r="C391" s="283"/>
    </row>
    <row r="392" spans="2:3">
      <c r="B392" s="283"/>
      <c r="C392" s="283"/>
    </row>
    <row r="393" spans="2:3">
      <c r="B393" s="283"/>
      <c r="C393" s="283"/>
    </row>
    <row r="394" spans="2:3">
      <c r="B394" s="283"/>
      <c r="C394" s="283"/>
    </row>
    <row r="395" spans="2:3">
      <c r="B395" s="283"/>
      <c r="C395" s="283"/>
    </row>
    <row r="396" spans="2:3">
      <c r="B396" s="283"/>
      <c r="C396" s="283"/>
    </row>
    <row r="397" spans="2:3">
      <c r="B397" s="283"/>
      <c r="C397" s="283"/>
    </row>
    <row r="398" spans="2:3">
      <c r="B398" s="283"/>
      <c r="C398" s="283"/>
    </row>
    <row r="399" spans="2:3">
      <c r="B399" s="283"/>
      <c r="C399" s="283"/>
    </row>
    <row r="400" spans="2:3">
      <c r="B400" s="283"/>
      <c r="C400" s="283"/>
    </row>
    <row r="401" spans="2:3">
      <c r="B401" s="283"/>
      <c r="C401" s="283"/>
    </row>
    <row r="402" spans="2:3">
      <c r="B402" s="283"/>
      <c r="C402" s="283"/>
    </row>
    <row r="403" spans="2:3">
      <c r="B403" s="283"/>
      <c r="C403" s="283"/>
    </row>
    <row r="404" spans="2:3">
      <c r="B404" s="283"/>
      <c r="C404" s="283"/>
    </row>
    <row r="405" spans="2:3">
      <c r="B405" s="283"/>
      <c r="C405" s="283"/>
    </row>
    <row r="406" spans="2:3">
      <c r="B406" s="283"/>
      <c r="C406" s="283"/>
    </row>
    <row r="407" spans="2:3">
      <c r="B407" s="283"/>
      <c r="C407" s="283"/>
    </row>
    <row r="408" spans="2:3">
      <c r="B408" s="283"/>
      <c r="C408" s="283"/>
    </row>
    <row r="409" spans="2:3">
      <c r="B409" s="283"/>
      <c r="C409" s="283"/>
    </row>
    <row r="410" spans="2:3">
      <c r="B410" s="283"/>
      <c r="C410" s="283"/>
    </row>
    <row r="411" spans="2:3">
      <c r="B411" s="283"/>
      <c r="C411" s="283"/>
    </row>
    <row r="412" spans="2:3">
      <c r="B412" s="283"/>
      <c r="C412" s="283"/>
    </row>
    <row r="413" spans="2:3">
      <c r="B413" s="283"/>
      <c r="C413" s="283"/>
    </row>
    <row r="414" spans="2:3">
      <c r="B414" s="283"/>
      <c r="C414" s="283"/>
    </row>
    <row r="415" spans="2:3">
      <c r="B415" s="283"/>
      <c r="C415" s="283"/>
    </row>
    <row r="416" spans="2:3">
      <c r="B416" s="283"/>
      <c r="C416" s="283"/>
    </row>
    <row r="417" spans="2:3">
      <c r="B417" s="283"/>
      <c r="C417" s="283"/>
    </row>
    <row r="418" spans="2:3">
      <c r="B418" s="283"/>
      <c r="C418" s="283"/>
    </row>
    <row r="419" spans="2:3">
      <c r="B419" s="283"/>
      <c r="C419" s="283"/>
    </row>
    <row r="420" spans="2:3">
      <c r="B420" s="283"/>
      <c r="C420" s="283"/>
    </row>
    <row r="421" spans="2:3">
      <c r="B421" s="283"/>
      <c r="C421" s="283"/>
    </row>
    <row r="422" spans="2:3">
      <c r="B422" s="283"/>
      <c r="C422" s="283"/>
    </row>
    <row r="423" spans="2:3">
      <c r="B423" s="283"/>
      <c r="C423" s="283"/>
    </row>
    <row r="424" spans="2:3">
      <c r="B424" s="283"/>
      <c r="C424" s="283"/>
    </row>
    <row r="425" spans="2:3">
      <c r="B425" s="283"/>
      <c r="C425" s="283"/>
    </row>
    <row r="426" spans="2:3">
      <c r="B426" s="283"/>
      <c r="C426" s="283"/>
    </row>
    <row r="427" spans="2:3">
      <c r="B427" s="283"/>
      <c r="C427" s="283"/>
    </row>
    <row r="428" spans="2:3">
      <c r="B428" s="283"/>
      <c r="C428" s="283"/>
    </row>
    <row r="429" spans="2:3">
      <c r="B429" s="283"/>
      <c r="C429" s="283"/>
    </row>
    <row r="430" spans="2:3">
      <c r="B430" s="283"/>
      <c r="C430" s="283"/>
    </row>
    <row r="431" spans="2:3">
      <c r="B431" s="283"/>
      <c r="C431" s="283"/>
    </row>
    <row r="432" spans="2:3">
      <c r="B432" s="283"/>
      <c r="C432" s="283"/>
    </row>
    <row r="433" spans="2:3">
      <c r="B433" s="283"/>
      <c r="C433" s="283"/>
    </row>
    <row r="434" spans="2:3">
      <c r="B434" s="283"/>
      <c r="C434" s="283"/>
    </row>
    <row r="435" spans="2:3">
      <c r="B435" s="283"/>
      <c r="C435" s="283"/>
    </row>
    <row r="436" spans="2:3">
      <c r="B436" s="283"/>
      <c r="C436" s="283"/>
    </row>
    <row r="437" spans="2:3">
      <c r="B437" s="283"/>
      <c r="C437" s="283"/>
    </row>
    <row r="438" spans="2:3">
      <c r="B438" s="283"/>
      <c r="C438" s="283"/>
    </row>
    <row r="439" spans="2:3">
      <c r="B439" s="283"/>
      <c r="C439" s="283"/>
    </row>
    <row r="440" spans="2:3">
      <c r="B440" s="283"/>
      <c r="C440" s="283"/>
    </row>
    <row r="441" spans="2:3">
      <c r="B441" s="283"/>
      <c r="C441" s="283"/>
    </row>
    <row r="442" spans="2:3">
      <c r="B442" s="283"/>
      <c r="C442" s="283"/>
    </row>
    <row r="443" spans="2:3">
      <c r="B443" s="283"/>
      <c r="C443" s="283"/>
    </row>
    <row r="444" spans="2:3">
      <c r="B444" s="283"/>
      <c r="C444" s="283"/>
    </row>
    <row r="445" spans="2:3">
      <c r="B445" s="283"/>
      <c r="C445" s="283"/>
    </row>
    <row r="446" spans="2:3">
      <c r="B446" s="283"/>
      <c r="C446" s="283"/>
    </row>
    <row r="447" spans="2:3">
      <c r="B447" s="283"/>
      <c r="C447" s="283"/>
    </row>
    <row r="448" spans="2:3">
      <c r="B448" s="283"/>
      <c r="C448" s="283"/>
    </row>
    <row r="449" spans="2:3">
      <c r="B449" s="283"/>
      <c r="C449" s="283"/>
    </row>
    <row r="450" spans="2:3">
      <c r="B450" s="283"/>
      <c r="C450" s="283"/>
    </row>
    <row r="451" spans="2:3">
      <c r="B451" s="283"/>
      <c r="C451" s="283"/>
    </row>
    <row r="452" spans="2:3">
      <c r="B452" s="283"/>
      <c r="C452" s="283"/>
    </row>
    <row r="453" spans="2:3">
      <c r="B453" s="283"/>
      <c r="C453" s="283"/>
    </row>
    <row r="454" spans="2:3">
      <c r="B454" s="283"/>
      <c r="C454" s="283"/>
    </row>
    <row r="455" spans="2:3">
      <c r="B455" s="283"/>
      <c r="C455" s="283"/>
    </row>
    <row r="456" spans="2:3">
      <c r="B456" s="283"/>
      <c r="C456" s="283"/>
    </row>
    <row r="457" spans="2:3">
      <c r="B457" s="283"/>
      <c r="C457" s="283"/>
    </row>
    <row r="458" spans="2:3">
      <c r="B458" s="283"/>
      <c r="C458" s="283"/>
    </row>
    <row r="459" spans="2:3">
      <c r="B459" s="283"/>
      <c r="C459" s="283"/>
    </row>
    <row r="460" spans="2:3">
      <c r="B460" s="283"/>
      <c r="C460" s="283"/>
    </row>
    <row r="461" spans="2:3">
      <c r="B461" s="283"/>
      <c r="C461" s="283"/>
    </row>
    <row r="462" spans="2:3">
      <c r="B462" s="283"/>
      <c r="C462" s="283"/>
    </row>
    <row r="463" spans="2:3">
      <c r="B463" s="283"/>
      <c r="C463" s="283"/>
    </row>
    <row r="464" spans="2:3">
      <c r="B464" s="283"/>
      <c r="C464" s="283"/>
    </row>
    <row r="465" spans="2:3">
      <c r="B465" s="283"/>
      <c r="C465" s="283"/>
    </row>
    <row r="466" spans="2:3">
      <c r="B466" s="283"/>
      <c r="C466" s="283"/>
    </row>
    <row r="467" spans="2:3">
      <c r="B467" s="283"/>
      <c r="C467" s="283"/>
    </row>
    <row r="468" spans="2:3">
      <c r="B468" s="283"/>
      <c r="C468" s="283"/>
    </row>
    <row r="469" spans="2:3">
      <c r="B469" s="283"/>
      <c r="C469" s="283"/>
    </row>
    <row r="470" spans="2:3">
      <c r="B470" s="283"/>
      <c r="C470" s="283"/>
    </row>
    <row r="471" spans="2:3">
      <c r="B471" s="283"/>
      <c r="C471" s="283"/>
    </row>
    <row r="472" spans="2:3">
      <c r="B472" s="283"/>
      <c r="C472" s="283"/>
    </row>
    <row r="473" spans="2:3">
      <c r="B473" s="283"/>
      <c r="C473" s="283"/>
    </row>
    <row r="474" spans="2:3">
      <c r="B474" s="283"/>
      <c r="C474" s="283"/>
    </row>
    <row r="475" spans="2:3">
      <c r="B475" s="283"/>
      <c r="C475" s="283"/>
    </row>
    <row r="476" spans="2:3">
      <c r="B476" s="283"/>
      <c r="C476" s="283"/>
    </row>
    <row r="477" spans="2:3">
      <c r="B477" s="283"/>
      <c r="C477" s="283"/>
    </row>
    <row r="478" spans="2:3">
      <c r="B478" s="283"/>
      <c r="C478" s="283"/>
    </row>
    <row r="479" spans="2:3">
      <c r="B479" s="283"/>
      <c r="C479" s="283"/>
    </row>
    <row r="480" spans="2:3">
      <c r="B480" s="283"/>
      <c r="C480" s="283"/>
    </row>
    <row r="481" spans="2:3">
      <c r="B481" s="283"/>
      <c r="C481" s="283"/>
    </row>
    <row r="482" spans="2:3">
      <c r="B482" s="283"/>
      <c r="C482" s="283"/>
    </row>
    <row r="483" spans="2:3">
      <c r="B483" s="283"/>
      <c r="C483" s="283"/>
    </row>
    <row r="484" spans="2:3">
      <c r="B484" s="283"/>
      <c r="C484" s="283"/>
    </row>
    <row r="485" spans="2:3">
      <c r="B485" s="283"/>
      <c r="C485" s="283"/>
    </row>
    <row r="486" spans="2:3">
      <c r="B486" s="283"/>
      <c r="C486" s="283"/>
    </row>
    <row r="487" spans="2:3">
      <c r="B487" s="283"/>
      <c r="C487" s="283"/>
    </row>
    <row r="488" spans="2:3">
      <c r="B488" s="283"/>
      <c r="C488" s="283"/>
    </row>
    <row r="489" spans="2:3">
      <c r="B489" s="283"/>
      <c r="C489" s="283"/>
    </row>
    <row r="490" spans="2:3">
      <c r="B490" s="283"/>
      <c r="C490" s="283"/>
    </row>
    <row r="491" spans="2:3">
      <c r="B491" s="283"/>
      <c r="C491" s="283"/>
    </row>
    <row r="492" spans="2:3">
      <c r="B492" s="283"/>
      <c r="C492" s="283"/>
    </row>
    <row r="493" spans="2:3">
      <c r="B493" s="283"/>
      <c r="C493" s="283"/>
    </row>
    <row r="494" spans="2:3">
      <c r="B494" s="283"/>
      <c r="C494" s="283"/>
    </row>
    <row r="495" spans="2:3">
      <c r="B495" s="283"/>
      <c r="C495" s="283"/>
    </row>
    <row r="496" spans="2:3">
      <c r="B496" s="283"/>
      <c r="C496" s="283"/>
    </row>
    <row r="497" spans="2:3">
      <c r="B497" s="283"/>
      <c r="C497" s="283"/>
    </row>
    <row r="498" spans="2:3">
      <c r="B498" s="283"/>
      <c r="C498" s="283"/>
    </row>
    <row r="499" spans="2:3">
      <c r="B499" s="283"/>
      <c r="C499" s="283"/>
    </row>
    <row r="500" spans="2:3">
      <c r="B500" s="283"/>
      <c r="C500" s="283"/>
    </row>
    <row r="501" spans="2:3">
      <c r="B501" s="283"/>
      <c r="C501" s="283"/>
    </row>
    <row r="502" spans="2:3">
      <c r="B502" s="283"/>
      <c r="C502" s="283"/>
    </row>
    <row r="503" spans="2:3">
      <c r="B503" s="283"/>
      <c r="C503" s="283"/>
    </row>
    <row r="504" spans="2:3">
      <c r="B504" s="283"/>
      <c r="C504" s="283"/>
    </row>
    <row r="505" spans="2:3">
      <c r="B505" s="283"/>
      <c r="C505" s="283"/>
    </row>
    <row r="506" spans="2:3">
      <c r="B506" s="283"/>
      <c r="C506" s="283"/>
    </row>
    <row r="507" spans="2:3">
      <c r="B507" s="283"/>
      <c r="C507" s="283"/>
    </row>
    <row r="508" spans="2:3">
      <c r="B508" s="283"/>
      <c r="C508" s="283"/>
    </row>
    <row r="509" spans="2:3">
      <c r="B509" s="283"/>
      <c r="C509" s="283"/>
    </row>
    <row r="510" spans="2:3">
      <c r="B510" s="283"/>
      <c r="C510" s="283"/>
    </row>
    <row r="511" spans="2:3">
      <c r="B511" s="283"/>
      <c r="C511" s="283"/>
    </row>
    <row r="512" spans="2:3">
      <c r="B512" s="283"/>
      <c r="C512" s="283"/>
    </row>
    <row r="513" spans="2:3">
      <c r="B513" s="283"/>
      <c r="C513" s="283"/>
    </row>
    <row r="514" spans="2:3">
      <c r="B514" s="283"/>
      <c r="C514" s="283"/>
    </row>
    <row r="515" spans="2:3">
      <c r="B515" s="283"/>
      <c r="C515" s="283"/>
    </row>
    <row r="516" spans="2:3">
      <c r="B516" s="283"/>
      <c r="C516" s="283"/>
    </row>
    <row r="517" spans="2:3">
      <c r="B517" s="283"/>
      <c r="C517" s="283"/>
    </row>
    <row r="518" spans="2:3">
      <c r="B518" s="283"/>
      <c r="C518" s="283"/>
    </row>
    <row r="519" spans="2:3">
      <c r="B519" s="283"/>
      <c r="C519" s="283"/>
    </row>
    <row r="520" spans="2:3">
      <c r="B520" s="283"/>
      <c r="C520" s="283"/>
    </row>
    <row r="521" spans="2:3">
      <c r="B521" s="283"/>
      <c r="C521" s="283"/>
    </row>
    <row r="522" spans="2:3">
      <c r="B522" s="283"/>
      <c r="C522" s="283"/>
    </row>
    <row r="523" spans="2:3">
      <c r="B523" s="283"/>
      <c r="C523" s="283"/>
    </row>
    <row r="524" spans="2:3">
      <c r="B524" s="283"/>
      <c r="C524" s="283"/>
    </row>
    <row r="525" spans="2:3">
      <c r="B525" s="283"/>
      <c r="C525" s="283"/>
    </row>
    <row r="526" spans="2:3">
      <c r="B526" s="283"/>
      <c r="C526" s="283"/>
    </row>
    <row r="527" spans="2:3">
      <c r="B527" s="283"/>
      <c r="C527" s="283"/>
    </row>
    <row r="528" spans="2:3">
      <c r="B528" s="283"/>
      <c r="C528" s="283"/>
    </row>
    <row r="529" spans="2:3">
      <c r="B529" s="283"/>
      <c r="C529" s="283"/>
    </row>
    <row r="530" spans="2:3">
      <c r="B530" s="283"/>
      <c r="C530" s="283"/>
    </row>
    <row r="531" spans="2:3">
      <c r="B531" s="283"/>
      <c r="C531" s="283"/>
    </row>
    <row r="532" spans="2:3">
      <c r="B532" s="283"/>
      <c r="C532" s="283"/>
    </row>
    <row r="533" spans="2:3">
      <c r="B533" s="283"/>
      <c r="C533" s="283"/>
    </row>
    <row r="534" spans="2:3">
      <c r="B534" s="283"/>
      <c r="C534" s="283"/>
    </row>
    <row r="535" spans="2:3">
      <c r="B535" s="283"/>
      <c r="C535" s="283"/>
    </row>
    <row r="536" spans="2:3">
      <c r="B536" s="283"/>
      <c r="C536" s="283"/>
    </row>
    <row r="537" spans="2:3">
      <c r="B537" s="283"/>
      <c r="C537" s="283"/>
    </row>
    <row r="538" spans="2:3">
      <c r="B538" s="283"/>
      <c r="C538" s="283"/>
    </row>
    <row r="539" spans="2:3">
      <c r="B539" s="283"/>
      <c r="C539" s="283"/>
    </row>
    <row r="540" spans="2:3">
      <c r="B540" s="283"/>
      <c r="C540" s="283"/>
    </row>
    <row r="541" spans="2:3">
      <c r="B541" s="283"/>
      <c r="C541" s="283"/>
    </row>
    <row r="542" spans="2:3">
      <c r="B542" s="283"/>
      <c r="C542" s="283"/>
    </row>
    <row r="543" spans="2:3">
      <c r="B543" s="283"/>
      <c r="C543" s="283"/>
    </row>
    <row r="544" spans="2:3">
      <c r="B544" s="283"/>
      <c r="C544" s="283"/>
    </row>
    <row r="545" spans="2:3">
      <c r="B545" s="283"/>
      <c r="C545" s="283"/>
    </row>
    <row r="546" spans="2:3">
      <c r="B546" s="283"/>
      <c r="C546" s="283"/>
    </row>
    <row r="547" spans="2:3">
      <c r="B547" s="283"/>
      <c r="C547" s="283"/>
    </row>
    <row r="548" spans="2:3">
      <c r="B548" s="283"/>
      <c r="C548" s="283"/>
    </row>
    <row r="549" spans="2:3">
      <c r="B549" s="283"/>
      <c r="C549" s="283"/>
    </row>
    <row r="550" spans="2:3">
      <c r="B550" s="283"/>
      <c r="C550" s="283"/>
    </row>
    <row r="551" spans="2:3">
      <c r="B551" s="283"/>
      <c r="C551" s="283"/>
    </row>
    <row r="552" spans="2:3">
      <c r="B552" s="283"/>
      <c r="C552" s="283"/>
    </row>
    <row r="553" spans="2:3">
      <c r="B553" s="283"/>
      <c r="C553" s="283"/>
    </row>
    <row r="554" spans="2:3">
      <c r="B554" s="283"/>
      <c r="C554" s="283"/>
    </row>
    <row r="555" spans="2:3">
      <c r="B555" s="283"/>
      <c r="C555" s="283"/>
    </row>
    <row r="556" spans="2:3">
      <c r="B556" s="283"/>
      <c r="C556" s="283"/>
    </row>
    <row r="557" spans="2:3">
      <c r="B557" s="283"/>
      <c r="C557" s="283"/>
    </row>
    <row r="558" spans="2:3">
      <c r="B558" s="283"/>
      <c r="C558" s="283"/>
    </row>
    <row r="559" spans="2:3">
      <c r="B559" s="283"/>
      <c r="C559" s="283"/>
    </row>
    <row r="560" spans="2:3">
      <c r="B560" s="283"/>
      <c r="C560" s="283"/>
    </row>
    <row r="561" spans="2:3">
      <c r="B561" s="283"/>
      <c r="C561" s="283"/>
    </row>
    <row r="562" spans="2:3">
      <c r="B562" s="283"/>
      <c r="C562" s="283"/>
    </row>
    <row r="563" spans="2:3">
      <c r="B563" s="283"/>
      <c r="C563" s="283"/>
    </row>
    <row r="564" spans="2:3">
      <c r="B564" s="283"/>
      <c r="C564" s="283"/>
    </row>
    <row r="565" spans="2:3">
      <c r="B565" s="283"/>
      <c r="C565" s="283"/>
    </row>
    <row r="566" spans="2:3">
      <c r="B566" s="283"/>
      <c r="C566" s="283"/>
    </row>
    <row r="567" spans="2:3">
      <c r="B567" s="283"/>
      <c r="C567" s="283"/>
    </row>
    <row r="568" spans="2:3">
      <c r="B568" s="283"/>
      <c r="C568" s="283"/>
    </row>
    <row r="569" spans="2:3">
      <c r="B569" s="283"/>
      <c r="C569" s="283"/>
    </row>
    <row r="570" spans="2:3">
      <c r="B570" s="283"/>
      <c r="C570" s="283"/>
    </row>
    <row r="571" spans="2:3">
      <c r="B571" s="283"/>
      <c r="C571" s="283"/>
    </row>
    <row r="572" spans="2:3">
      <c r="B572" s="283"/>
      <c r="C572" s="283"/>
    </row>
    <row r="573" spans="2:3">
      <c r="B573" s="283"/>
      <c r="C573" s="283"/>
    </row>
    <row r="574" spans="2:3">
      <c r="B574" s="283"/>
      <c r="C574" s="283"/>
    </row>
    <row r="575" spans="2:3">
      <c r="B575" s="283"/>
      <c r="C575" s="283"/>
    </row>
    <row r="576" spans="2:3">
      <c r="B576" s="283"/>
      <c r="C576" s="283"/>
    </row>
    <row r="577" spans="2:3">
      <c r="B577" s="283"/>
      <c r="C577" s="283"/>
    </row>
    <row r="578" spans="2:3">
      <c r="B578" s="283"/>
      <c r="C578" s="283"/>
    </row>
    <row r="579" spans="2:3">
      <c r="B579" s="283"/>
      <c r="C579" s="283"/>
    </row>
    <row r="580" spans="2:3">
      <c r="B580" s="283"/>
      <c r="C580" s="283"/>
    </row>
    <row r="581" spans="2:3">
      <c r="B581" s="283"/>
      <c r="C581" s="283"/>
    </row>
    <row r="582" spans="2:3">
      <c r="B582" s="283"/>
      <c r="C582" s="283"/>
    </row>
    <row r="583" spans="2:3">
      <c r="B583" s="283"/>
      <c r="C583" s="283"/>
    </row>
    <row r="584" spans="2:3">
      <c r="B584" s="283"/>
      <c r="C584" s="283"/>
    </row>
    <row r="585" spans="2:3">
      <c r="B585" s="283"/>
      <c r="C585" s="283"/>
    </row>
    <row r="586" spans="2:3">
      <c r="B586" s="283"/>
      <c r="C586" s="283"/>
    </row>
    <row r="587" spans="2:3">
      <c r="B587" s="283"/>
      <c r="C587" s="283"/>
    </row>
    <row r="588" spans="2:3">
      <c r="B588" s="283"/>
      <c r="C588" s="283"/>
    </row>
    <row r="589" spans="2:3">
      <c r="B589" s="283"/>
      <c r="C589" s="283"/>
    </row>
    <row r="590" spans="2:3">
      <c r="B590" s="283"/>
      <c r="C590" s="283"/>
    </row>
    <row r="591" spans="2:3">
      <c r="B591" s="283"/>
      <c r="C591" s="283"/>
    </row>
    <row r="592" spans="2:3">
      <c r="B592" s="283"/>
      <c r="C592" s="283"/>
    </row>
    <row r="593" spans="2:3">
      <c r="B593" s="283"/>
      <c r="C593" s="283"/>
    </row>
    <row r="594" spans="2:3">
      <c r="B594" s="283"/>
      <c r="C594" s="283"/>
    </row>
    <row r="595" spans="2:3">
      <c r="B595" s="283"/>
      <c r="C595" s="283"/>
    </row>
    <row r="596" spans="2:3">
      <c r="B596" s="283"/>
      <c r="C596" s="283"/>
    </row>
    <row r="597" spans="2:3">
      <c r="B597" s="283"/>
      <c r="C597" s="283"/>
    </row>
    <row r="598" spans="2:3">
      <c r="B598" s="283"/>
      <c r="C598" s="283"/>
    </row>
    <row r="599" spans="2:3">
      <c r="B599" s="283"/>
      <c r="C599" s="283"/>
    </row>
    <row r="600" spans="2:3">
      <c r="B600" s="283"/>
      <c r="C600" s="283"/>
    </row>
    <row r="601" spans="2:3">
      <c r="B601" s="283"/>
      <c r="C601" s="283"/>
    </row>
    <row r="602" spans="2:3">
      <c r="B602" s="283"/>
      <c r="C602" s="283"/>
    </row>
    <row r="603" spans="2:3">
      <c r="B603" s="283"/>
      <c r="C603" s="283"/>
    </row>
    <row r="604" spans="2:3">
      <c r="B604" s="283"/>
      <c r="C604" s="283"/>
    </row>
    <row r="605" spans="2:3">
      <c r="B605" s="283"/>
      <c r="C605" s="283"/>
    </row>
    <row r="606" spans="2:3">
      <c r="B606" s="283"/>
      <c r="C606" s="283"/>
    </row>
    <row r="607" spans="2:3">
      <c r="B607" s="283"/>
      <c r="C607" s="283"/>
    </row>
    <row r="608" spans="2:3">
      <c r="B608" s="283"/>
      <c r="C608" s="283"/>
    </row>
    <row r="609" spans="2:3">
      <c r="B609" s="283"/>
      <c r="C609" s="283"/>
    </row>
    <row r="610" spans="2:3">
      <c r="B610" s="283"/>
      <c r="C610" s="283"/>
    </row>
    <row r="611" spans="2:3">
      <c r="B611" s="283"/>
      <c r="C611" s="283"/>
    </row>
    <row r="612" spans="2:3">
      <c r="B612" s="283"/>
      <c r="C612" s="283"/>
    </row>
    <row r="613" spans="2:3">
      <c r="B613" s="283"/>
      <c r="C613" s="283"/>
    </row>
    <row r="614" spans="2:3">
      <c r="B614" s="283"/>
      <c r="C614" s="283"/>
    </row>
    <row r="615" spans="2:3">
      <c r="B615" s="283"/>
      <c r="C615" s="283"/>
    </row>
    <row r="616" spans="2:3">
      <c r="B616" s="283"/>
      <c r="C616" s="283"/>
    </row>
    <row r="617" spans="2:3">
      <c r="B617" s="283"/>
      <c r="C617" s="283"/>
    </row>
    <row r="618" spans="2:3">
      <c r="B618" s="283"/>
      <c r="C618" s="283"/>
    </row>
    <row r="619" spans="2:3">
      <c r="B619" s="283"/>
      <c r="C619" s="283"/>
    </row>
    <row r="620" spans="2:3">
      <c r="B620" s="283"/>
      <c r="C620" s="283"/>
    </row>
    <row r="621" spans="2:3">
      <c r="B621" s="283"/>
      <c r="C621" s="283"/>
    </row>
    <row r="622" spans="2:3">
      <c r="B622" s="283"/>
      <c r="C622" s="283"/>
    </row>
    <row r="623" spans="2:3">
      <c r="B623" s="283"/>
      <c r="C623" s="283"/>
    </row>
    <row r="624" spans="2:3">
      <c r="B624" s="283"/>
      <c r="C624" s="283"/>
    </row>
    <row r="625" spans="2:3">
      <c r="B625" s="283"/>
      <c r="C625" s="283"/>
    </row>
    <row r="626" spans="2:3">
      <c r="B626" s="283"/>
      <c r="C626" s="283"/>
    </row>
    <row r="627" spans="2:3">
      <c r="B627" s="283"/>
      <c r="C627" s="283"/>
    </row>
    <row r="628" spans="2:3">
      <c r="B628" s="283"/>
      <c r="C628" s="283"/>
    </row>
    <row r="629" spans="2:3">
      <c r="B629" s="283"/>
      <c r="C629" s="283"/>
    </row>
    <row r="630" spans="2:3">
      <c r="B630" s="283"/>
      <c r="C630" s="283"/>
    </row>
    <row r="631" spans="2:3">
      <c r="B631" s="283"/>
      <c r="C631" s="283"/>
    </row>
    <row r="632" spans="2:3">
      <c r="B632" s="283"/>
      <c r="C632" s="283"/>
    </row>
    <row r="633" spans="2:3">
      <c r="B633" s="283"/>
      <c r="C633" s="283"/>
    </row>
    <row r="634" spans="2:3">
      <c r="B634" s="283"/>
      <c r="C634" s="283"/>
    </row>
    <row r="635" spans="2:3">
      <c r="B635" s="283"/>
      <c r="C635" s="283"/>
    </row>
    <row r="636" spans="2:3">
      <c r="B636" s="283"/>
      <c r="C636" s="283"/>
    </row>
    <row r="637" spans="2:3">
      <c r="B637" s="283"/>
      <c r="C637" s="283"/>
    </row>
    <row r="638" spans="2:3">
      <c r="B638" s="283"/>
      <c r="C638" s="283"/>
    </row>
    <row r="639" spans="2:3">
      <c r="B639" s="283"/>
      <c r="C639" s="283"/>
    </row>
    <row r="640" spans="2:3">
      <c r="B640" s="283"/>
      <c r="C640" s="283"/>
    </row>
    <row r="641" spans="2:3">
      <c r="B641" s="283"/>
      <c r="C641" s="283"/>
    </row>
    <row r="642" spans="2:3">
      <c r="B642" s="283"/>
      <c r="C642" s="283"/>
    </row>
    <row r="643" spans="2:3">
      <c r="B643" s="283"/>
      <c r="C643" s="283"/>
    </row>
    <row r="644" spans="2:3">
      <c r="B644" s="283"/>
      <c r="C644" s="283"/>
    </row>
    <row r="645" spans="2:3">
      <c r="B645" s="283"/>
      <c r="C645" s="283"/>
    </row>
    <row r="646" spans="2:3">
      <c r="B646" s="283"/>
      <c r="C646" s="283"/>
    </row>
    <row r="647" spans="2:3">
      <c r="B647" s="283"/>
      <c r="C647" s="283"/>
    </row>
    <row r="648" spans="2:3">
      <c r="B648" s="283"/>
      <c r="C648" s="283"/>
    </row>
    <row r="649" spans="2:3">
      <c r="B649" s="283"/>
      <c r="C649" s="283"/>
    </row>
    <row r="650" spans="2:3">
      <c r="B650" s="283"/>
      <c r="C650" s="283"/>
    </row>
    <row r="651" spans="2:3">
      <c r="B651" s="283"/>
      <c r="C651" s="283"/>
    </row>
    <row r="652" spans="2:3">
      <c r="B652" s="283"/>
      <c r="C652" s="283"/>
    </row>
    <row r="653" spans="2:3">
      <c r="B653" s="283"/>
      <c r="C653" s="283"/>
    </row>
    <row r="654" spans="2:3">
      <c r="B654" s="283"/>
      <c r="C654" s="283"/>
    </row>
    <row r="655" spans="2:3">
      <c r="B655" s="283"/>
      <c r="C655" s="283"/>
    </row>
    <row r="656" spans="2:3">
      <c r="B656" s="283"/>
      <c r="C656" s="283"/>
    </row>
    <row r="657" spans="2:3">
      <c r="B657" s="283"/>
      <c r="C657" s="283"/>
    </row>
    <row r="658" spans="2:3">
      <c r="B658" s="283"/>
      <c r="C658" s="283"/>
    </row>
    <row r="659" spans="2:3">
      <c r="B659" s="283"/>
      <c r="C659" s="283"/>
    </row>
    <row r="660" spans="2:3">
      <c r="B660" s="283"/>
      <c r="C660" s="283"/>
    </row>
    <row r="661" spans="2:3">
      <c r="B661" s="283"/>
      <c r="C661" s="283"/>
    </row>
    <row r="662" spans="2:3">
      <c r="B662" s="283"/>
      <c r="C662" s="283"/>
    </row>
    <row r="663" spans="2:3">
      <c r="B663" s="283"/>
      <c r="C663" s="283"/>
    </row>
    <row r="664" spans="2:3">
      <c r="B664" s="283"/>
      <c r="C664" s="283"/>
    </row>
    <row r="665" spans="2:3">
      <c r="B665" s="283"/>
      <c r="C665" s="283"/>
    </row>
    <row r="666" spans="2:3">
      <c r="B666" s="283"/>
      <c r="C666" s="283"/>
    </row>
    <row r="667" spans="2:3">
      <c r="B667" s="283"/>
      <c r="C667" s="283"/>
    </row>
    <row r="668" spans="2:3">
      <c r="B668" s="283"/>
      <c r="C668" s="283"/>
    </row>
    <row r="669" spans="2:3">
      <c r="B669" s="283"/>
      <c r="C669" s="283"/>
    </row>
    <row r="670" spans="2:3">
      <c r="B670" s="283"/>
      <c r="C670" s="283"/>
    </row>
    <row r="671" spans="2:3">
      <c r="B671" s="283"/>
      <c r="C671" s="283"/>
    </row>
    <row r="672" spans="2:3">
      <c r="B672" s="283"/>
      <c r="C672" s="283"/>
    </row>
    <row r="673" spans="2:3">
      <c r="B673" s="283"/>
      <c r="C673" s="283"/>
    </row>
    <row r="674" spans="2:3">
      <c r="B674" s="283"/>
      <c r="C674" s="283"/>
    </row>
    <row r="675" spans="2:3">
      <c r="B675" s="283"/>
      <c r="C675" s="283"/>
    </row>
    <row r="676" spans="2:3">
      <c r="B676" s="283"/>
      <c r="C676" s="283"/>
    </row>
    <row r="677" spans="2:3">
      <c r="B677" s="283"/>
      <c r="C677" s="283"/>
    </row>
    <row r="678" spans="2:3">
      <c r="B678" s="283"/>
      <c r="C678" s="283"/>
    </row>
    <row r="679" spans="2:3">
      <c r="B679" s="283"/>
      <c r="C679" s="283"/>
    </row>
    <row r="680" spans="2:3">
      <c r="B680" s="283"/>
      <c r="C680" s="283"/>
    </row>
    <row r="681" spans="2:3">
      <c r="B681" s="283"/>
      <c r="C681" s="283"/>
    </row>
    <row r="682" spans="2:3">
      <c r="B682" s="283"/>
      <c r="C682" s="283"/>
    </row>
    <row r="683" spans="2:3">
      <c r="B683" s="283"/>
      <c r="C683" s="283"/>
    </row>
    <row r="684" spans="2:3">
      <c r="B684" s="283"/>
      <c r="C684" s="283"/>
    </row>
    <row r="685" spans="2:3">
      <c r="B685" s="283"/>
      <c r="C685" s="283"/>
    </row>
    <row r="686" spans="2:3">
      <c r="B686" s="283"/>
      <c r="C686" s="283"/>
    </row>
    <row r="687" spans="2:3">
      <c r="B687" s="283"/>
      <c r="C687" s="283"/>
    </row>
    <row r="688" spans="2:3">
      <c r="B688" s="283"/>
      <c r="C688" s="283"/>
    </row>
    <row r="689" spans="2:3">
      <c r="B689" s="283"/>
      <c r="C689" s="283"/>
    </row>
    <row r="690" spans="2:3">
      <c r="B690" s="283"/>
      <c r="C690" s="283"/>
    </row>
    <row r="691" spans="2:3">
      <c r="B691" s="283"/>
      <c r="C691" s="283"/>
    </row>
    <row r="692" spans="2:3">
      <c r="B692" s="283"/>
      <c r="C692" s="283"/>
    </row>
    <row r="693" spans="2:3">
      <c r="B693" s="283"/>
      <c r="C693" s="283"/>
    </row>
    <row r="694" spans="2:3">
      <c r="B694" s="283"/>
      <c r="C694" s="283"/>
    </row>
    <row r="695" spans="2:3">
      <c r="B695" s="283"/>
      <c r="C695" s="283"/>
    </row>
    <row r="696" spans="2:3">
      <c r="B696" s="283"/>
      <c r="C696" s="283"/>
    </row>
    <row r="697" spans="2:3">
      <c r="B697" s="283"/>
      <c r="C697" s="283"/>
    </row>
    <row r="698" spans="2:3">
      <c r="B698" s="283"/>
      <c r="C698" s="283"/>
    </row>
    <row r="699" spans="2:3">
      <c r="B699" s="283"/>
      <c r="C699" s="283"/>
    </row>
    <row r="700" spans="2:3">
      <c r="B700" s="283"/>
      <c r="C700" s="283"/>
    </row>
    <row r="701" spans="2:3">
      <c r="B701" s="283"/>
      <c r="C701" s="283"/>
    </row>
    <row r="702" spans="2:3">
      <c r="B702" s="283"/>
      <c r="C702" s="283"/>
    </row>
    <row r="703" spans="2:3">
      <c r="B703" s="283"/>
      <c r="C703" s="283"/>
    </row>
    <row r="704" spans="2:3">
      <c r="B704" s="283"/>
      <c r="C704" s="283"/>
    </row>
    <row r="705" spans="2:3">
      <c r="B705" s="283"/>
      <c r="C705" s="283"/>
    </row>
    <row r="706" spans="2:3">
      <c r="B706" s="283"/>
      <c r="C706" s="283"/>
    </row>
    <row r="707" spans="2:3">
      <c r="B707" s="283"/>
      <c r="C707" s="283"/>
    </row>
    <row r="708" spans="2:3">
      <c r="B708" s="283"/>
      <c r="C708" s="283"/>
    </row>
    <row r="709" spans="2:3">
      <c r="B709" s="283"/>
      <c r="C709" s="283"/>
    </row>
    <row r="710" spans="2:3">
      <c r="B710" s="283"/>
      <c r="C710" s="283"/>
    </row>
    <row r="711" spans="2:3">
      <c r="B711" s="283"/>
      <c r="C711" s="283"/>
    </row>
    <row r="712" spans="2:3">
      <c r="B712" s="283"/>
      <c r="C712" s="283"/>
    </row>
    <row r="713" spans="2:3">
      <c r="B713" s="283"/>
      <c r="C713" s="283"/>
    </row>
    <row r="714" spans="2:3">
      <c r="B714" s="283"/>
      <c r="C714" s="283"/>
    </row>
    <row r="715" spans="2:3">
      <c r="B715" s="283"/>
      <c r="C715" s="283"/>
    </row>
    <row r="716" spans="2:3">
      <c r="B716" s="283"/>
      <c r="C716" s="283"/>
    </row>
    <row r="717" spans="2:3">
      <c r="B717" s="283"/>
      <c r="C717" s="283"/>
    </row>
    <row r="718" spans="2:3">
      <c r="B718" s="283"/>
      <c r="C718" s="283"/>
    </row>
    <row r="719" spans="2:3">
      <c r="B719" s="283"/>
      <c r="C719" s="283"/>
    </row>
    <row r="720" spans="2:3">
      <c r="B720" s="283"/>
      <c r="C720" s="283"/>
    </row>
    <row r="721" spans="2:3">
      <c r="B721" s="283"/>
      <c r="C721" s="283"/>
    </row>
    <row r="722" spans="2:3">
      <c r="B722" s="283"/>
      <c r="C722" s="283"/>
    </row>
    <row r="723" spans="2:3">
      <c r="B723" s="283"/>
      <c r="C723" s="283"/>
    </row>
    <row r="724" spans="2:3">
      <c r="B724" s="283"/>
      <c r="C724" s="283"/>
    </row>
    <row r="725" spans="2:3">
      <c r="B725" s="283"/>
      <c r="C725" s="283"/>
    </row>
    <row r="726" spans="2:3">
      <c r="B726" s="283"/>
      <c r="C726" s="283"/>
    </row>
    <row r="727" spans="2:3">
      <c r="B727" s="283"/>
      <c r="C727" s="283"/>
    </row>
    <row r="728" spans="2:3">
      <c r="B728" s="283"/>
      <c r="C728" s="283"/>
    </row>
    <row r="729" spans="2:3">
      <c r="B729" s="283"/>
      <c r="C729" s="283"/>
    </row>
    <row r="730" spans="2:3">
      <c r="B730" s="283"/>
      <c r="C730" s="283"/>
    </row>
    <row r="731" spans="2:3">
      <c r="B731" s="283"/>
      <c r="C731" s="283"/>
    </row>
    <row r="732" spans="2:3">
      <c r="B732" s="283"/>
      <c r="C732" s="283"/>
    </row>
    <row r="733" spans="2:3">
      <c r="B733" s="283"/>
      <c r="C733" s="283"/>
    </row>
    <row r="734" spans="2:3">
      <c r="B734" s="283"/>
      <c r="C734" s="283"/>
    </row>
    <row r="735" spans="2:3">
      <c r="B735" s="283"/>
      <c r="C735" s="283"/>
    </row>
    <row r="736" spans="2:3">
      <c r="B736" s="283"/>
      <c r="C736" s="283"/>
    </row>
    <row r="737" spans="2:3">
      <c r="B737" s="283"/>
      <c r="C737" s="283"/>
    </row>
    <row r="738" spans="2:3">
      <c r="B738" s="283"/>
      <c r="C738" s="283"/>
    </row>
    <row r="739" spans="2:3">
      <c r="B739" s="283"/>
      <c r="C739" s="283"/>
    </row>
    <row r="740" spans="2:3">
      <c r="B740" s="283"/>
      <c r="C740" s="283"/>
    </row>
    <row r="741" spans="2:3">
      <c r="B741" s="283"/>
      <c r="C741" s="283"/>
    </row>
    <row r="742" spans="2:3">
      <c r="B742" s="283"/>
      <c r="C742" s="283"/>
    </row>
    <row r="743" spans="2:3">
      <c r="B743" s="283"/>
      <c r="C743" s="283"/>
    </row>
    <row r="744" spans="2:3">
      <c r="B744" s="283"/>
      <c r="C744" s="283"/>
    </row>
    <row r="745" spans="2:3">
      <c r="B745" s="283"/>
      <c r="C745" s="283"/>
    </row>
    <row r="746" spans="2:3">
      <c r="B746" s="283"/>
      <c r="C746" s="283"/>
    </row>
    <row r="747" spans="2:3">
      <c r="B747" s="283"/>
      <c r="C747" s="283"/>
    </row>
    <row r="748" spans="2:3">
      <c r="B748" s="283"/>
      <c r="C748" s="283"/>
    </row>
    <row r="749" spans="2:3">
      <c r="B749" s="283"/>
      <c r="C749" s="283"/>
    </row>
    <row r="750" spans="2:3">
      <c r="B750" s="283"/>
      <c r="C750" s="283"/>
    </row>
    <row r="751" spans="2:3">
      <c r="B751" s="283"/>
      <c r="C751" s="283"/>
    </row>
    <row r="752" spans="2:3">
      <c r="B752" s="283"/>
      <c r="C752" s="283"/>
    </row>
    <row r="753" spans="2:3">
      <c r="B753" s="283"/>
      <c r="C753" s="283"/>
    </row>
    <row r="754" spans="2:3">
      <c r="B754" s="283"/>
      <c r="C754" s="283"/>
    </row>
    <row r="755" spans="2:3">
      <c r="B755" s="283"/>
      <c r="C755" s="283"/>
    </row>
    <row r="756" spans="2:3">
      <c r="B756" s="283"/>
      <c r="C756" s="283"/>
    </row>
    <row r="757" spans="2:3">
      <c r="B757" s="283"/>
      <c r="C757" s="283"/>
    </row>
    <row r="758" spans="2:3">
      <c r="B758" s="283"/>
      <c r="C758" s="283"/>
    </row>
    <row r="759" spans="2:3">
      <c r="B759" s="283"/>
      <c r="C759" s="283"/>
    </row>
    <row r="760" spans="2:3">
      <c r="B760" s="283"/>
      <c r="C760" s="283"/>
    </row>
    <row r="761" spans="2:3">
      <c r="B761" s="283"/>
      <c r="C761" s="283"/>
    </row>
    <row r="762" spans="2:3">
      <c r="B762" s="283"/>
      <c r="C762" s="283"/>
    </row>
    <row r="763" spans="2:3">
      <c r="B763" s="283"/>
      <c r="C763" s="283"/>
    </row>
    <row r="764" spans="2:3">
      <c r="B764" s="283"/>
      <c r="C764" s="283"/>
    </row>
    <row r="765" spans="2:3">
      <c r="B765" s="283"/>
      <c r="C765" s="283"/>
    </row>
    <row r="766" spans="2:3">
      <c r="B766" s="283"/>
      <c r="C766" s="283"/>
    </row>
    <row r="767" spans="2:3">
      <c r="B767" s="283"/>
      <c r="C767" s="283"/>
    </row>
    <row r="768" spans="2:3">
      <c r="B768" s="283"/>
      <c r="C768" s="283"/>
    </row>
    <row r="769" spans="2:3">
      <c r="B769" s="283"/>
      <c r="C769" s="283"/>
    </row>
    <row r="770" spans="2:3">
      <c r="B770" s="283"/>
      <c r="C770" s="283"/>
    </row>
    <row r="771" spans="2:3">
      <c r="B771" s="283"/>
      <c r="C771" s="283"/>
    </row>
    <row r="772" spans="2:3">
      <c r="B772" s="283"/>
      <c r="C772" s="283"/>
    </row>
    <row r="773" spans="2:3">
      <c r="B773" s="283"/>
      <c r="C773" s="283"/>
    </row>
    <row r="774" spans="2:3">
      <c r="B774" s="283"/>
      <c r="C774" s="283"/>
    </row>
    <row r="775" spans="2:3">
      <c r="B775" s="283"/>
      <c r="C775" s="283"/>
    </row>
    <row r="776" spans="2:3">
      <c r="B776" s="283"/>
      <c r="C776" s="283"/>
    </row>
    <row r="777" spans="2:3">
      <c r="B777" s="283"/>
      <c r="C777" s="283"/>
    </row>
    <row r="778" spans="2:3">
      <c r="B778" s="283"/>
      <c r="C778" s="283"/>
    </row>
    <row r="779" spans="2:3">
      <c r="B779" s="283"/>
      <c r="C779" s="283"/>
    </row>
    <row r="780" spans="2:3">
      <c r="B780" s="283"/>
      <c r="C780" s="283"/>
    </row>
    <row r="781" spans="2:3">
      <c r="B781" s="283"/>
      <c r="C781" s="283"/>
    </row>
    <row r="782" spans="2:3">
      <c r="B782" s="283"/>
      <c r="C782" s="283"/>
    </row>
    <row r="783" spans="2:3">
      <c r="B783" s="283"/>
      <c r="C783" s="283"/>
    </row>
    <row r="784" spans="2:3">
      <c r="B784" s="283"/>
      <c r="C784" s="283"/>
    </row>
    <row r="785" spans="2:3">
      <c r="B785" s="283"/>
      <c r="C785" s="283"/>
    </row>
    <row r="786" spans="2:3">
      <c r="B786" s="283"/>
      <c r="C786" s="283"/>
    </row>
    <row r="787" spans="2:3">
      <c r="B787" s="283"/>
      <c r="C787" s="283"/>
    </row>
    <row r="788" spans="2:3">
      <c r="B788" s="283"/>
      <c r="C788" s="283"/>
    </row>
    <row r="789" spans="2:3">
      <c r="B789" s="283"/>
      <c r="C789" s="283"/>
    </row>
    <row r="790" spans="2:3">
      <c r="B790" s="283"/>
      <c r="C790" s="283"/>
    </row>
    <row r="791" spans="2:3">
      <c r="B791" s="283"/>
      <c r="C791" s="283"/>
    </row>
    <row r="792" spans="2:3">
      <c r="B792" s="283"/>
      <c r="C792" s="283"/>
    </row>
    <row r="793" spans="2:3">
      <c r="B793" s="283"/>
      <c r="C793" s="283"/>
    </row>
    <row r="794" spans="2:3">
      <c r="B794" s="283"/>
      <c r="C794" s="283"/>
    </row>
    <row r="795" spans="2:3">
      <c r="B795" s="283"/>
      <c r="C795" s="283"/>
    </row>
    <row r="796" spans="2:3">
      <c r="B796" s="283"/>
      <c r="C796" s="283"/>
    </row>
    <row r="797" spans="2:3">
      <c r="B797" s="283"/>
      <c r="C797" s="283"/>
    </row>
    <row r="798" spans="2:3">
      <c r="B798" s="283"/>
      <c r="C798" s="283"/>
    </row>
    <row r="799" spans="2:3">
      <c r="B799" s="283"/>
      <c r="C799" s="283"/>
    </row>
    <row r="800" spans="2:3">
      <c r="B800" s="283"/>
      <c r="C800" s="283"/>
    </row>
    <row r="801" spans="2:3">
      <c r="B801" s="283"/>
      <c r="C801" s="283"/>
    </row>
    <row r="802" spans="2:3">
      <c r="B802" s="283"/>
      <c r="C802" s="283"/>
    </row>
    <row r="803" spans="2:3">
      <c r="B803" s="283"/>
      <c r="C803" s="283"/>
    </row>
    <row r="804" spans="2:3">
      <c r="B804" s="283"/>
      <c r="C804" s="283"/>
    </row>
    <row r="805" spans="2:3">
      <c r="B805" s="283"/>
      <c r="C805" s="283"/>
    </row>
    <row r="806" spans="2:3">
      <c r="B806" s="283"/>
      <c r="C806" s="283"/>
    </row>
    <row r="807" spans="2:3">
      <c r="B807" s="283"/>
      <c r="C807" s="283"/>
    </row>
    <row r="808" spans="2:3">
      <c r="B808" s="283"/>
      <c r="C808" s="283"/>
    </row>
    <row r="809" spans="2:3">
      <c r="B809" s="283"/>
      <c r="C809" s="283"/>
    </row>
    <row r="810" spans="2:3">
      <c r="B810" s="283"/>
      <c r="C810" s="283"/>
    </row>
    <row r="811" spans="2:3">
      <c r="B811" s="283"/>
      <c r="C811" s="283"/>
    </row>
    <row r="812" spans="2:3">
      <c r="B812" s="283"/>
      <c r="C812" s="283"/>
    </row>
    <row r="813" spans="2:3">
      <c r="B813" s="283"/>
      <c r="C813" s="283"/>
    </row>
    <row r="814" spans="2:3">
      <c r="B814" s="283"/>
      <c r="C814" s="283"/>
    </row>
    <row r="815" spans="2:3">
      <c r="B815" s="283"/>
      <c r="C815" s="283"/>
    </row>
    <row r="816" spans="2:3">
      <c r="B816" s="283"/>
      <c r="C816" s="283"/>
    </row>
    <row r="817" spans="2:3">
      <c r="B817" s="283"/>
      <c r="C817" s="283"/>
    </row>
    <row r="818" spans="2:3">
      <c r="B818" s="283"/>
      <c r="C818" s="283"/>
    </row>
    <row r="819" spans="2:3">
      <c r="B819" s="283"/>
      <c r="C819" s="283"/>
    </row>
    <row r="820" spans="2:3">
      <c r="B820" s="283"/>
      <c r="C820" s="283"/>
    </row>
    <row r="821" spans="2:3">
      <c r="B821" s="283"/>
      <c r="C821" s="283"/>
    </row>
    <row r="822" spans="2:3">
      <c r="B822" s="283"/>
      <c r="C822" s="283"/>
    </row>
    <row r="823" spans="2:3">
      <c r="B823" s="283"/>
      <c r="C823" s="283"/>
    </row>
    <row r="824" spans="2:3">
      <c r="B824" s="283"/>
      <c r="C824" s="283"/>
    </row>
    <row r="825" spans="2:3">
      <c r="B825" s="283"/>
      <c r="C825" s="283"/>
    </row>
    <row r="826" spans="2:3">
      <c r="B826" s="283"/>
      <c r="C826" s="283"/>
    </row>
    <row r="827" spans="2:3">
      <c r="B827" s="283"/>
      <c r="C827" s="283"/>
    </row>
    <row r="828" spans="2:3">
      <c r="B828" s="283"/>
      <c r="C828" s="283"/>
    </row>
    <row r="829" spans="2:3">
      <c r="B829" s="283"/>
      <c r="C829" s="283"/>
    </row>
    <row r="830" spans="2:3">
      <c r="B830" s="283"/>
      <c r="C830" s="283"/>
    </row>
    <row r="831" spans="2:3">
      <c r="B831" s="283"/>
      <c r="C831" s="283"/>
    </row>
    <row r="832" spans="2:3">
      <c r="B832" s="283"/>
      <c r="C832" s="283"/>
    </row>
    <row r="833" spans="2:3">
      <c r="B833" s="283"/>
      <c r="C833" s="283"/>
    </row>
    <row r="834" spans="2:3">
      <c r="B834" s="283"/>
      <c r="C834" s="283"/>
    </row>
    <row r="835" spans="2:3">
      <c r="B835" s="283"/>
      <c r="C835" s="283"/>
    </row>
    <row r="836" spans="2:3">
      <c r="B836" s="283"/>
      <c r="C836" s="283"/>
    </row>
    <row r="837" spans="2:3">
      <c r="B837" s="283"/>
      <c r="C837" s="283"/>
    </row>
    <row r="838" spans="2:3">
      <c r="B838" s="283"/>
      <c r="C838" s="283"/>
    </row>
    <row r="839" spans="2:3">
      <c r="B839" s="283"/>
      <c r="C839" s="283"/>
    </row>
    <row r="840" spans="2:3">
      <c r="B840" s="283"/>
      <c r="C840" s="283"/>
    </row>
    <row r="841" spans="2:3">
      <c r="B841" s="283"/>
      <c r="C841" s="283"/>
    </row>
    <row r="842" spans="2:3">
      <c r="B842" s="283"/>
      <c r="C842" s="283"/>
    </row>
    <row r="843" spans="2:3">
      <c r="B843" s="283"/>
      <c r="C843" s="283"/>
    </row>
    <row r="844" spans="2:3">
      <c r="B844" s="283"/>
      <c r="C844" s="283"/>
    </row>
    <row r="845" spans="2:3">
      <c r="B845" s="283"/>
      <c r="C845" s="283"/>
    </row>
    <row r="846" spans="2:3">
      <c r="B846" s="283"/>
      <c r="C846" s="283"/>
    </row>
    <row r="847" spans="2:3">
      <c r="B847" s="283"/>
      <c r="C847" s="283"/>
    </row>
    <row r="848" spans="2:3">
      <c r="B848" s="283"/>
      <c r="C848" s="283"/>
    </row>
    <row r="849" spans="2:3">
      <c r="B849" s="283"/>
      <c r="C849" s="283"/>
    </row>
    <row r="850" spans="2:3">
      <c r="B850" s="283"/>
      <c r="C850" s="283"/>
    </row>
    <row r="851" spans="2:3">
      <c r="B851" s="283"/>
      <c r="C851" s="283"/>
    </row>
    <row r="852" spans="2:3">
      <c r="B852" s="283"/>
      <c r="C852" s="283"/>
    </row>
    <row r="853" spans="2:3">
      <c r="B853" s="283"/>
      <c r="C853" s="283"/>
    </row>
    <row r="854" spans="2:3">
      <c r="B854" s="283"/>
      <c r="C854" s="283"/>
    </row>
    <row r="855" spans="2:3">
      <c r="B855" s="283"/>
      <c r="C855" s="283"/>
    </row>
    <row r="856" spans="2:3">
      <c r="B856" s="283"/>
      <c r="C856" s="283"/>
    </row>
    <row r="857" spans="2:3">
      <c r="B857" s="283"/>
      <c r="C857" s="283"/>
    </row>
    <row r="858" spans="2:3">
      <c r="B858" s="283"/>
      <c r="C858" s="283"/>
    </row>
    <row r="859" spans="2:3">
      <c r="B859" s="283"/>
      <c r="C859" s="283"/>
    </row>
    <row r="860" spans="2:3">
      <c r="B860" s="283"/>
      <c r="C860" s="283"/>
    </row>
    <row r="861" spans="2:3">
      <c r="B861" s="283"/>
      <c r="C861" s="283"/>
    </row>
    <row r="862" spans="2:3">
      <c r="B862" s="283"/>
      <c r="C862" s="283"/>
    </row>
    <row r="863" spans="2:3">
      <c r="B863" s="283"/>
      <c r="C863" s="283"/>
    </row>
    <row r="864" spans="2:3">
      <c r="B864" s="283"/>
      <c r="C864" s="283"/>
    </row>
    <row r="865" spans="2:3">
      <c r="B865" s="283"/>
      <c r="C865" s="283"/>
    </row>
    <row r="866" spans="2:3">
      <c r="B866" s="283"/>
      <c r="C866" s="283"/>
    </row>
    <row r="867" spans="2:3">
      <c r="B867" s="283"/>
      <c r="C867" s="283"/>
    </row>
    <row r="868" spans="2:3">
      <c r="B868" s="283"/>
      <c r="C868" s="283"/>
    </row>
    <row r="869" spans="2:3">
      <c r="B869" s="283"/>
      <c r="C869" s="283"/>
    </row>
    <row r="870" spans="2:3">
      <c r="B870" s="283"/>
      <c r="C870" s="283"/>
    </row>
    <row r="871" spans="2:3">
      <c r="B871" s="283"/>
      <c r="C871" s="283"/>
    </row>
    <row r="872" spans="2:3">
      <c r="B872" s="283"/>
      <c r="C872" s="283"/>
    </row>
    <row r="873" spans="2:3">
      <c r="B873" s="283"/>
      <c r="C873" s="283"/>
    </row>
    <row r="874" spans="2:3">
      <c r="B874" s="283"/>
      <c r="C874" s="283"/>
    </row>
    <row r="875" spans="2:3">
      <c r="B875" s="283"/>
      <c r="C875" s="283"/>
    </row>
    <row r="876" spans="2:3">
      <c r="B876" s="283"/>
      <c r="C876" s="283"/>
    </row>
    <row r="877" spans="2:3">
      <c r="B877" s="283"/>
      <c r="C877" s="283"/>
    </row>
    <row r="878" spans="2:3">
      <c r="B878" s="283"/>
      <c r="C878" s="283"/>
    </row>
    <row r="879" spans="2:3">
      <c r="B879" s="283"/>
      <c r="C879" s="283"/>
    </row>
    <row r="880" spans="2:3">
      <c r="B880" s="283"/>
      <c r="C880" s="283"/>
    </row>
    <row r="881" spans="2:3">
      <c r="B881" s="283"/>
      <c r="C881" s="283"/>
    </row>
    <row r="882" spans="2:3">
      <c r="B882" s="283"/>
      <c r="C882" s="283"/>
    </row>
    <row r="883" spans="2:3">
      <c r="B883" s="283"/>
      <c r="C883" s="283"/>
    </row>
    <row r="884" spans="2:3">
      <c r="B884" s="283"/>
      <c r="C884" s="283"/>
    </row>
    <row r="885" spans="2:3">
      <c r="B885" s="283"/>
      <c r="C885" s="283"/>
    </row>
    <row r="886" spans="2:3">
      <c r="B886" s="283"/>
      <c r="C886" s="283"/>
    </row>
    <row r="887" spans="2:3">
      <c r="B887" s="283"/>
      <c r="C887" s="283"/>
    </row>
    <row r="888" spans="2:3">
      <c r="B888" s="283"/>
      <c r="C888" s="283"/>
    </row>
    <row r="889" spans="2:3">
      <c r="B889" s="283"/>
      <c r="C889" s="283"/>
    </row>
    <row r="890" spans="2:3">
      <c r="B890" s="283"/>
      <c r="C890" s="283"/>
    </row>
    <row r="891" spans="2:3">
      <c r="B891" s="283"/>
      <c r="C891" s="283"/>
    </row>
    <row r="892" spans="2:3">
      <c r="B892" s="283"/>
      <c r="C892" s="283"/>
    </row>
    <row r="893" spans="2:3">
      <c r="B893" s="283"/>
      <c r="C893" s="283"/>
    </row>
    <row r="894" spans="2:3">
      <c r="B894" s="283"/>
      <c r="C894" s="283"/>
    </row>
    <row r="895" spans="2:3">
      <c r="B895" s="283"/>
      <c r="C895" s="283"/>
    </row>
    <row r="896" spans="2:3">
      <c r="B896" s="283"/>
      <c r="C896" s="283"/>
    </row>
    <row r="897" spans="2:3">
      <c r="B897" s="283"/>
      <c r="C897" s="283"/>
    </row>
    <row r="898" spans="2:3">
      <c r="B898" s="283"/>
      <c r="C898" s="283"/>
    </row>
    <row r="899" spans="2:3">
      <c r="B899" s="283"/>
      <c r="C899" s="283"/>
    </row>
    <row r="900" spans="2:3">
      <c r="B900" s="283"/>
      <c r="C900" s="283"/>
    </row>
    <row r="901" spans="2:3">
      <c r="B901" s="283"/>
      <c r="C901" s="283"/>
    </row>
    <row r="902" spans="2:3">
      <c r="B902" s="283"/>
      <c r="C902" s="283"/>
    </row>
    <row r="903" spans="2:3">
      <c r="B903" s="283"/>
      <c r="C903" s="283"/>
    </row>
    <row r="904" spans="2:3">
      <c r="B904" s="283"/>
      <c r="C904" s="283"/>
    </row>
    <row r="905" spans="2:3">
      <c r="B905" s="283"/>
      <c r="C905" s="283"/>
    </row>
    <row r="906" spans="2:3">
      <c r="B906" s="283"/>
      <c r="C906" s="283"/>
    </row>
    <row r="907" spans="2:3">
      <c r="B907" s="283"/>
      <c r="C907" s="283"/>
    </row>
    <row r="908" spans="2:3">
      <c r="B908" s="283"/>
      <c r="C908" s="283"/>
    </row>
    <row r="909" spans="2:3">
      <c r="B909" s="283"/>
      <c r="C909" s="283"/>
    </row>
    <row r="910" spans="2:3">
      <c r="B910" s="283"/>
      <c r="C910" s="283"/>
    </row>
    <row r="911" spans="2:3">
      <c r="B911" s="283"/>
      <c r="C911" s="283"/>
    </row>
    <row r="912" spans="2:3">
      <c r="B912" s="283"/>
      <c r="C912" s="283"/>
    </row>
    <row r="913" spans="2:3">
      <c r="B913" s="283"/>
      <c r="C913" s="283"/>
    </row>
    <row r="914" spans="2:3">
      <c r="B914" s="283"/>
      <c r="C914" s="283"/>
    </row>
    <row r="915" spans="2:3">
      <c r="B915" s="283"/>
      <c r="C915" s="283"/>
    </row>
    <row r="916" spans="2:3">
      <c r="B916" s="283"/>
      <c r="C916" s="283"/>
    </row>
    <row r="917" spans="2:3">
      <c r="B917" s="283"/>
      <c r="C917" s="283"/>
    </row>
    <row r="918" spans="2:3">
      <c r="B918" s="283"/>
      <c r="C918" s="283"/>
    </row>
    <row r="919" spans="2:3">
      <c r="B919" s="283"/>
      <c r="C919" s="283"/>
    </row>
    <row r="920" spans="2:3">
      <c r="B920" s="283"/>
      <c r="C920" s="283"/>
    </row>
    <row r="921" spans="2:3">
      <c r="B921" s="283"/>
      <c r="C921" s="283"/>
    </row>
    <row r="922" spans="2:3">
      <c r="B922" s="283"/>
      <c r="C922" s="283"/>
    </row>
    <row r="923" spans="2:3">
      <c r="B923" s="283"/>
      <c r="C923" s="283"/>
    </row>
    <row r="924" spans="2:3">
      <c r="B924" s="283"/>
      <c r="C924" s="283"/>
    </row>
    <row r="925" spans="2:3">
      <c r="B925" s="283"/>
      <c r="C925" s="283"/>
    </row>
    <row r="926" spans="2:3">
      <c r="B926" s="283"/>
      <c r="C926" s="283"/>
    </row>
    <row r="927" spans="2:3">
      <c r="B927" s="283"/>
      <c r="C927" s="283"/>
    </row>
    <row r="928" spans="2:3">
      <c r="B928" s="283"/>
      <c r="C928" s="283"/>
    </row>
    <row r="929" spans="2:3">
      <c r="B929" s="283"/>
      <c r="C929" s="283"/>
    </row>
    <row r="930" spans="2:3">
      <c r="B930" s="283"/>
      <c r="C930" s="283"/>
    </row>
    <row r="931" spans="2:3">
      <c r="B931" s="283"/>
      <c r="C931" s="283"/>
    </row>
    <row r="932" spans="2:3">
      <c r="B932" s="283"/>
      <c r="C932" s="283"/>
    </row>
    <row r="933" spans="2:3">
      <c r="B933" s="283"/>
      <c r="C933" s="283"/>
    </row>
    <row r="934" spans="2:3">
      <c r="B934" s="283"/>
      <c r="C934" s="283"/>
    </row>
    <row r="935" spans="2:3">
      <c r="B935" s="283"/>
      <c r="C935" s="283"/>
    </row>
    <row r="936" spans="2:3">
      <c r="B936" s="283"/>
      <c r="C936" s="283"/>
    </row>
    <row r="937" spans="2:3">
      <c r="B937" s="283"/>
      <c r="C937" s="283"/>
    </row>
    <row r="938" spans="2:3">
      <c r="B938" s="283"/>
      <c r="C938" s="283"/>
    </row>
    <row r="939" spans="2:3">
      <c r="B939" s="283"/>
      <c r="C939" s="283"/>
    </row>
    <row r="940" spans="2:3">
      <c r="B940" s="283"/>
      <c r="C940" s="283"/>
    </row>
    <row r="941" spans="2:3">
      <c r="B941" s="283"/>
      <c r="C941" s="283"/>
    </row>
    <row r="942" spans="2:3">
      <c r="B942" s="283"/>
      <c r="C942" s="283"/>
    </row>
    <row r="943" spans="2:3">
      <c r="B943" s="283"/>
      <c r="C943" s="283"/>
    </row>
    <row r="944" spans="2:3">
      <c r="B944" s="283"/>
      <c r="C944" s="283"/>
    </row>
    <row r="945" spans="2:3">
      <c r="B945" s="283"/>
      <c r="C945" s="283"/>
    </row>
    <row r="946" spans="2:3">
      <c r="B946" s="283"/>
      <c r="C946" s="283"/>
    </row>
    <row r="947" spans="2:3">
      <c r="B947" s="283"/>
      <c r="C947" s="283"/>
    </row>
    <row r="948" spans="2:3">
      <c r="B948" s="283"/>
      <c r="C948" s="283"/>
    </row>
    <row r="949" spans="2:3">
      <c r="B949" s="283"/>
      <c r="C949" s="283"/>
    </row>
    <row r="950" spans="2:3">
      <c r="B950" s="283"/>
      <c r="C950" s="283"/>
    </row>
    <row r="951" spans="2:3">
      <c r="B951" s="283"/>
      <c r="C951" s="283"/>
    </row>
    <row r="952" spans="2:3">
      <c r="B952" s="283"/>
      <c r="C952" s="283"/>
    </row>
    <row r="953" spans="2:3">
      <c r="B953" s="283"/>
      <c r="C953" s="283"/>
    </row>
    <row r="954" spans="2:3">
      <c r="B954" s="283"/>
      <c r="C954" s="283"/>
    </row>
    <row r="955" spans="2:3">
      <c r="B955" s="283"/>
      <c r="C955" s="283"/>
    </row>
    <row r="956" spans="2:3">
      <c r="B956" s="283"/>
      <c r="C956" s="283"/>
    </row>
    <row r="957" spans="2:3">
      <c r="B957" s="283"/>
      <c r="C957" s="283"/>
    </row>
    <row r="958" spans="2:3">
      <c r="B958" s="283"/>
      <c r="C958" s="283"/>
    </row>
    <row r="959" spans="2:3">
      <c r="B959" s="283"/>
      <c r="C959" s="283"/>
    </row>
    <row r="960" spans="2:3">
      <c r="B960" s="283"/>
      <c r="C960" s="283"/>
    </row>
    <row r="961" spans="2:3">
      <c r="B961" s="283"/>
      <c r="C961" s="283"/>
    </row>
    <row r="962" spans="2:3">
      <c r="B962" s="283"/>
      <c r="C962" s="283"/>
    </row>
    <row r="963" spans="2:3">
      <c r="B963" s="283"/>
      <c r="C963" s="283"/>
    </row>
    <row r="964" spans="2:3">
      <c r="B964" s="283"/>
      <c r="C964" s="283"/>
    </row>
    <row r="965" spans="2:3">
      <c r="B965" s="283"/>
      <c r="C965" s="283"/>
    </row>
    <row r="966" spans="2:3">
      <c r="B966" s="283"/>
      <c r="C966" s="283"/>
    </row>
    <row r="967" spans="2:3">
      <c r="B967" s="283"/>
      <c r="C967" s="283"/>
    </row>
    <row r="968" spans="2:3">
      <c r="B968" s="283"/>
      <c r="C968" s="283"/>
    </row>
    <row r="969" spans="2:3">
      <c r="B969" s="283"/>
      <c r="C969" s="283"/>
    </row>
    <row r="970" spans="2:3">
      <c r="B970" s="283"/>
      <c r="C970" s="283"/>
    </row>
    <row r="971" spans="2:3">
      <c r="B971" s="283"/>
      <c r="C971" s="283"/>
    </row>
    <row r="972" spans="2:3">
      <c r="B972" s="283"/>
      <c r="C972" s="283"/>
    </row>
    <row r="973" spans="2:3">
      <c r="B973" s="283"/>
      <c r="C973" s="283"/>
    </row>
    <row r="974" spans="2:3">
      <c r="B974" s="283"/>
      <c r="C974" s="283"/>
    </row>
    <row r="975" spans="2:3">
      <c r="B975" s="283"/>
      <c r="C975" s="283"/>
    </row>
    <row r="976" spans="2:3">
      <c r="B976" s="283"/>
      <c r="C976" s="283"/>
    </row>
    <row r="977" spans="2:3">
      <c r="B977" s="283"/>
      <c r="C977" s="283"/>
    </row>
    <row r="978" spans="2:3">
      <c r="B978" s="283"/>
      <c r="C978" s="283"/>
    </row>
    <row r="979" spans="2:3">
      <c r="B979" s="283"/>
      <c r="C979" s="283"/>
    </row>
    <row r="980" spans="2:3">
      <c r="B980" s="283"/>
      <c r="C980" s="283"/>
    </row>
    <row r="981" spans="2:3">
      <c r="B981" s="283"/>
      <c r="C981" s="283"/>
    </row>
    <row r="982" spans="2:3">
      <c r="B982" s="283"/>
      <c r="C982" s="283"/>
    </row>
    <row r="983" spans="2:3">
      <c r="B983" s="283"/>
      <c r="C983" s="283"/>
    </row>
    <row r="984" spans="2:3">
      <c r="B984" s="283"/>
      <c r="C984" s="283"/>
    </row>
    <row r="985" spans="2:3">
      <c r="B985" s="283"/>
      <c r="C985" s="283"/>
    </row>
    <row r="986" spans="2:3">
      <c r="B986" s="283"/>
      <c r="C986" s="283"/>
    </row>
    <row r="987" spans="2:3">
      <c r="B987" s="283"/>
      <c r="C987" s="283"/>
    </row>
    <row r="988" spans="2:3">
      <c r="B988" s="283"/>
      <c r="C988" s="283"/>
    </row>
    <row r="989" spans="2:3">
      <c r="B989" s="283"/>
      <c r="C989" s="283"/>
    </row>
    <row r="990" spans="2:3">
      <c r="B990" s="283"/>
      <c r="C990" s="283"/>
    </row>
    <row r="991" spans="2:3">
      <c r="B991" s="283"/>
      <c r="C991" s="283"/>
    </row>
    <row r="992" spans="2:3">
      <c r="B992" s="283"/>
      <c r="C992" s="283"/>
    </row>
    <row r="993" spans="2:3">
      <c r="B993" s="283"/>
      <c r="C993" s="283"/>
    </row>
    <row r="994" spans="2:3">
      <c r="B994" s="283"/>
      <c r="C994" s="283"/>
    </row>
    <row r="995" spans="2:3">
      <c r="B995" s="283"/>
      <c r="C995" s="283"/>
    </row>
    <row r="996" spans="2:3">
      <c r="B996" s="283"/>
      <c r="C996" s="283"/>
    </row>
    <row r="997" spans="2:3">
      <c r="B997" s="283"/>
      <c r="C997" s="283"/>
    </row>
    <row r="998" spans="2:3">
      <c r="B998" s="283"/>
      <c r="C998" s="283"/>
    </row>
    <row r="999" spans="2:3">
      <c r="B999" s="283"/>
      <c r="C999" s="283"/>
    </row>
    <row r="1000" spans="2:3">
      <c r="B1000" s="283"/>
      <c r="C1000" s="283"/>
    </row>
  </sheetData>
  <autoFilter ref="A1:I83" xr:uid="{00000000-0009-0000-0000-000000000000}"/>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027"/>
  <sheetViews>
    <sheetView workbookViewId="0">
      <pane ySplit="1" topLeftCell="A2" activePane="bottomLeft" state="frozen"/>
      <selection pane="bottomLeft" sqref="A1:XFD1"/>
    </sheetView>
  </sheetViews>
  <sheetFormatPr defaultColWidth="11.125" defaultRowHeight="15" customHeight="1"/>
  <cols>
    <col min="1" max="1" width="30.125" customWidth="1"/>
    <col min="2" max="2" width="16.625" customWidth="1"/>
    <col min="3" max="3" width="14.875" customWidth="1"/>
    <col min="4" max="4" width="7.875" customWidth="1"/>
    <col min="5" max="5" width="11.625" customWidth="1"/>
    <col min="6" max="6" width="39.5" style="227" customWidth="1"/>
    <col min="7" max="7" width="11.625" style="227" bestFit="1" customWidth="1"/>
    <col min="8" max="11" width="12.125" style="227" bestFit="1" customWidth="1"/>
    <col min="12" max="12" width="11.625" style="227" bestFit="1" customWidth="1"/>
    <col min="13" max="13" width="69.5" customWidth="1"/>
    <col min="14" max="14" width="12.125" style="262" bestFit="1" customWidth="1"/>
    <col min="15" max="15" width="18.5" style="262" customWidth="1"/>
    <col min="16" max="16" width="13.5" style="262" bestFit="1" customWidth="1"/>
    <col min="17" max="17" width="12.5" style="262" customWidth="1"/>
    <col min="18" max="18" width="7.375" style="262" customWidth="1"/>
    <col min="19" max="19" width="11.375" style="262" customWidth="1"/>
    <col min="20" max="20" width="7.375" style="262" customWidth="1"/>
    <col min="21" max="21" width="11.375" style="262" customWidth="1"/>
    <col min="22" max="22" width="8.125" style="262" customWidth="1"/>
    <col min="23" max="23" width="12.125" style="262" customWidth="1"/>
    <col min="24" max="24" width="9.875" style="262" customWidth="1"/>
    <col min="25" max="25" width="12.5" style="262" customWidth="1"/>
    <col min="26" max="26" width="10.625" customWidth="1"/>
    <col min="28" max="39" width="10.875" customWidth="1"/>
  </cols>
  <sheetData>
    <row r="1" spans="1:39" s="274" customFormat="1" ht="102">
      <c r="A1" s="263" t="s">
        <v>0</v>
      </c>
      <c r="B1" s="263" t="s">
        <v>1</v>
      </c>
      <c r="C1" s="263" t="s">
        <v>2</v>
      </c>
      <c r="D1" s="263" t="s">
        <v>92</v>
      </c>
      <c r="E1" s="263" t="s">
        <v>93</v>
      </c>
      <c r="F1" s="264" t="s">
        <v>94</v>
      </c>
      <c r="G1" s="272" t="s">
        <v>3</v>
      </c>
      <c r="H1" s="272" t="s">
        <v>4</v>
      </c>
      <c r="I1" s="272" t="s">
        <v>5</v>
      </c>
      <c r="J1" s="272" t="s">
        <v>6</v>
      </c>
      <c r="K1" s="272" t="s">
        <v>7</v>
      </c>
      <c r="L1" s="272" t="s">
        <v>8</v>
      </c>
      <c r="M1" s="265" t="s">
        <v>95</v>
      </c>
      <c r="N1" s="265" t="s">
        <v>96</v>
      </c>
      <c r="O1" s="263" t="s">
        <v>97</v>
      </c>
      <c r="P1" s="265" t="s">
        <v>98</v>
      </c>
      <c r="Q1" s="263" t="s">
        <v>99</v>
      </c>
      <c r="R1" s="265" t="s">
        <v>100</v>
      </c>
      <c r="S1" s="263" t="s">
        <v>101</v>
      </c>
      <c r="T1" s="265" t="s">
        <v>102</v>
      </c>
      <c r="U1" s="263" t="s">
        <v>103</v>
      </c>
      <c r="V1" s="265" t="s">
        <v>104</v>
      </c>
      <c r="W1" s="263" t="s">
        <v>105</v>
      </c>
      <c r="X1" s="265" t="s">
        <v>106</v>
      </c>
      <c r="Y1" s="263" t="s">
        <v>107</v>
      </c>
      <c r="Z1" s="263" t="s">
        <v>108</v>
      </c>
      <c r="AA1" s="263" t="s">
        <v>109</v>
      </c>
      <c r="AB1" s="273"/>
      <c r="AC1" s="273"/>
      <c r="AD1" s="273"/>
      <c r="AE1" s="273"/>
      <c r="AF1" s="273"/>
      <c r="AG1" s="273"/>
      <c r="AH1" s="273"/>
      <c r="AI1" s="273"/>
      <c r="AJ1" s="273"/>
      <c r="AK1" s="273"/>
      <c r="AL1" s="273"/>
      <c r="AM1" s="273"/>
    </row>
    <row r="2" spans="1:39" ht="71.099999999999994" customHeight="1">
      <c r="A2" s="29" t="s">
        <v>110</v>
      </c>
      <c r="B2" s="30"/>
      <c r="C2" s="30"/>
      <c r="D2" s="30"/>
      <c r="E2" s="30"/>
      <c r="F2" s="217"/>
      <c r="G2" s="258">
        <f>ROUND(AVERAGE(G3,G681,'EaP Index23_SD'!G2),2)</f>
        <v>0.61</v>
      </c>
      <c r="H2" s="258">
        <f>ROUND(AVERAGE(H3,H681,'EaP Index23_SD'!H2),2)</f>
        <v>0.47</v>
      </c>
      <c r="I2" s="258">
        <f>ROUND(AVERAGE(I3,I681,'EaP Index23_SD'!I2),2)</f>
        <v>0.45</v>
      </c>
      <c r="J2" s="258">
        <f>ROUND(AVERAGE(J3,J681,'EaP Index23_SD'!J2),2)</f>
        <v>0.63</v>
      </c>
      <c r="K2" s="258">
        <f>ROUND(AVERAGE(K3,K681,'EaP Index23_SD'!K2),2)</f>
        <v>0.7</v>
      </c>
      <c r="L2" s="258">
        <f>ROUND(AVERAGE(L3,L681,'EaP Index23_SD'!L2),2)</f>
        <v>0.66</v>
      </c>
      <c r="M2" s="31"/>
      <c r="N2" s="32"/>
      <c r="O2" s="30"/>
      <c r="P2" s="32"/>
      <c r="Q2" s="30"/>
      <c r="R2" s="32"/>
      <c r="S2" s="30"/>
      <c r="T2" s="32"/>
      <c r="U2" s="30"/>
      <c r="V2" s="32"/>
      <c r="W2" s="30"/>
      <c r="X2" s="32"/>
      <c r="Y2" s="30"/>
      <c r="Z2" s="32"/>
      <c r="AA2" s="32"/>
      <c r="AB2" s="33"/>
      <c r="AC2" s="33"/>
      <c r="AD2" s="33"/>
      <c r="AE2" s="33"/>
      <c r="AF2" s="33"/>
      <c r="AG2" s="33"/>
      <c r="AH2" s="33"/>
      <c r="AI2" s="33"/>
      <c r="AJ2" s="33"/>
      <c r="AK2" s="33"/>
      <c r="AL2" s="33"/>
      <c r="AM2" s="33"/>
    </row>
    <row r="3" spans="1:39" ht="15.75" customHeight="1">
      <c r="A3" s="34" t="s">
        <v>10</v>
      </c>
      <c r="B3" s="34"/>
      <c r="C3" s="34"/>
      <c r="D3" s="34"/>
      <c r="E3" s="34"/>
      <c r="F3" s="218"/>
      <c r="G3" s="238">
        <f t="shared" ref="G3:L3" si="0">ROUND(AVERAGE(G4,G81,G124,G309,G382,G326,G420,G517,G583),2)</f>
        <v>0.7</v>
      </c>
      <c r="H3" s="238">
        <f t="shared" si="0"/>
        <v>0.37</v>
      </c>
      <c r="I3" s="238">
        <f t="shared" si="0"/>
        <v>0.24</v>
      </c>
      <c r="J3" s="238">
        <f t="shared" si="0"/>
        <v>0.65</v>
      </c>
      <c r="K3" s="238">
        <f t="shared" si="0"/>
        <v>0.78</v>
      </c>
      <c r="L3" s="238">
        <f t="shared" si="0"/>
        <v>0.72</v>
      </c>
      <c r="M3" s="34"/>
      <c r="N3" s="36"/>
      <c r="O3" s="35"/>
      <c r="P3" s="36"/>
      <c r="Q3" s="35"/>
      <c r="R3" s="36"/>
      <c r="S3" s="35"/>
      <c r="T3" s="36"/>
      <c r="U3" s="35"/>
      <c r="V3" s="36"/>
      <c r="W3" s="35"/>
      <c r="X3" s="36"/>
      <c r="Y3" s="35"/>
      <c r="Z3" s="36"/>
      <c r="AA3" s="36"/>
      <c r="AB3" s="33"/>
      <c r="AC3" s="33"/>
      <c r="AD3" s="33"/>
      <c r="AE3" s="33"/>
      <c r="AF3" s="33"/>
      <c r="AG3" s="33"/>
      <c r="AH3" s="33"/>
      <c r="AI3" s="33"/>
      <c r="AJ3" s="33"/>
      <c r="AK3" s="33"/>
      <c r="AL3" s="33"/>
      <c r="AM3" s="33"/>
    </row>
    <row r="4" spans="1:39" ht="15.75" customHeight="1">
      <c r="A4" s="35" t="s">
        <v>10</v>
      </c>
      <c r="B4" s="37" t="s">
        <v>11</v>
      </c>
      <c r="C4" s="37"/>
      <c r="D4" s="37"/>
      <c r="E4" s="37"/>
      <c r="F4" s="219"/>
      <c r="G4" s="239">
        <f t="shared" ref="G4:L4" si="1">ROUND(AVERAGE(G6,G30,G53,G73),2)</f>
        <v>0.78</v>
      </c>
      <c r="H4" s="239">
        <f t="shared" si="1"/>
        <v>0.33</v>
      </c>
      <c r="I4" s="239">
        <f t="shared" si="1"/>
        <v>0.24</v>
      </c>
      <c r="J4" s="239">
        <f t="shared" si="1"/>
        <v>0.63</v>
      </c>
      <c r="K4" s="239">
        <f t="shared" si="1"/>
        <v>0.82</v>
      </c>
      <c r="L4" s="239">
        <f t="shared" si="1"/>
        <v>0.7</v>
      </c>
      <c r="M4" s="39"/>
      <c r="N4" s="40"/>
      <c r="O4" s="38"/>
      <c r="P4" s="40"/>
      <c r="Q4" s="38"/>
      <c r="R4" s="40"/>
      <c r="S4" s="38"/>
      <c r="T4" s="40"/>
      <c r="U4" s="38"/>
      <c r="V4" s="40"/>
      <c r="W4" s="38"/>
      <c r="X4" s="40"/>
      <c r="Y4" s="38"/>
      <c r="Z4" s="40"/>
      <c r="AA4" s="40"/>
      <c r="AB4" s="41"/>
      <c r="AC4" s="41"/>
      <c r="AD4" s="41"/>
      <c r="AE4" s="41"/>
      <c r="AF4" s="41"/>
      <c r="AG4" s="41"/>
      <c r="AH4" s="41"/>
      <c r="AI4" s="41"/>
      <c r="AJ4" s="41"/>
      <c r="AK4" s="41"/>
      <c r="AL4" s="41"/>
      <c r="AM4" s="41"/>
    </row>
    <row r="5" spans="1:39" ht="17.25" customHeight="1">
      <c r="A5" s="35" t="s">
        <v>10</v>
      </c>
      <c r="B5" s="39" t="s">
        <v>11</v>
      </c>
      <c r="C5" s="42"/>
      <c r="D5" s="42"/>
      <c r="E5" s="42"/>
      <c r="F5" s="220" t="s">
        <v>111</v>
      </c>
      <c r="G5" s="228" t="str">
        <f>IF(N5&lt;0, "N/A", N5)</f>
        <v>N/A</v>
      </c>
      <c r="H5" s="228" t="str">
        <f>IF(P5&lt;0, "N/A", P5)</f>
        <v>N/A</v>
      </c>
      <c r="I5" s="228" t="str">
        <f>IF(R5&lt;0, "N/A", R5)</f>
        <v>N/A</v>
      </c>
      <c r="J5" s="228" t="str">
        <f>IF(T5&lt;0, "N/A", T5)</f>
        <v>N/A</v>
      </c>
      <c r="K5" s="228" t="str">
        <f>IF(V5&lt;0, "N/A", V5)</f>
        <v>N/A</v>
      </c>
      <c r="L5" s="228" t="str">
        <f>IF(X5&lt;0, "N/A", X5)</f>
        <v>N/A</v>
      </c>
      <c r="M5" s="44" t="s">
        <v>112</v>
      </c>
      <c r="N5" s="33">
        <v>-1</v>
      </c>
      <c r="O5" s="43" t="s">
        <v>113</v>
      </c>
      <c r="P5" s="33">
        <v>-1</v>
      </c>
      <c r="Q5" s="43" t="s">
        <v>114</v>
      </c>
      <c r="R5" s="33">
        <v>-1</v>
      </c>
      <c r="S5" s="43" t="s">
        <v>115</v>
      </c>
      <c r="T5" s="33">
        <v>-1</v>
      </c>
      <c r="U5" s="43" t="s">
        <v>116</v>
      </c>
      <c r="V5" s="33">
        <v>-1</v>
      </c>
      <c r="W5" s="43" t="s">
        <v>117</v>
      </c>
      <c r="X5" s="33">
        <v>-1</v>
      </c>
      <c r="Y5" s="43" t="s">
        <v>118</v>
      </c>
      <c r="Z5" s="33"/>
      <c r="AA5" s="33"/>
      <c r="AB5" s="33"/>
      <c r="AC5" s="33"/>
      <c r="AD5" s="33"/>
      <c r="AE5" s="33"/>
      <c r="AF5" s="33"/>
      <c r="AG5" s="33"/>
      <c r="AH5" s="33"/>
      <c r="AI5" s="33"/>
      <c r="AJ5" s="33"/>
      <c r="AK5" s="33"/>
      <c r="AL5" s="33"/>
      <c r="AM5" s="33"/>
    </row>
    <row r="6" spans="1:39" ht="15.75" customHeight="1">
      <c r="A6" s="35" t="s">
        <v>10</v>
      </c>
      <c r="B6" s="38" t="s">
        <v>11</v>
      </c>
      <c r="C6" s="46" t="s">
        <v>12</v>
      </c>
      <c r="D6" s="46"/>
      <c r="E6" s="46"/>
      <c r="F6" s="221"/>
      <c r="G6" s="240">
        <f t="shared" ref="G6:L6" si="2">ROUND(AVERAGE(G7:G29),2)</f>
        <v>0.89</v>
      </c>
      <c r="H6" s="240">
        <f t="shared" si="2"/>
        <v>0.13</v>
      </c>
      <c r="I6" s="240">
        <f t="shared" si="2"/>
        <v>0.1</v>
      </c>
      <c r="J6" s="240">
        <f t="shared" si="2"/>
        <v>0.63</v>
      </c>
      <c r="K6" s="240">
        <f t="shared" si="2"/>
        <v>0.91</v>
      </c>
      <c r="L6" s="240">
        <f t="shared" si="2"/>
        <v>0.54</v>
      </c>
      <c r="M6" s="48"/>
      <c r="N6" s="49"/>
      <c r="O6" s="47"/>
      <c r="P6" s="49"/>
      <c r="Q6" s="47"/>
      <c r="R6" s="49"/>
      <c r="S6" s="47"/>
      <c r="T6" s="49"/>
      <c r="U6" s="47"/>
      <c r="V6" s="49"/>
      <c r="W6" s="47"/>
      <c r="X6" s="49"/>
      <c r="Y6" s="47"/>
      <c r="Z6" s="49"/>
      <c r="AA6" s="49"/>
      <c r="AB6" s="41"/>
      <c r="AC6" s="41"/>
      <c r="AD6" s="41"/>
      <c r="AE6" s="41"/>
      <c r="AF6" s="41"/>
      <c r="AG6" s="41"/>
      <c r="AH6" s="41"/>
      <c r="AI6" s="41"/>
      <c r="AJ6" s="41"/>
      <c r="AK6" s="41"/>
      <c r="AL6" s="41"/>
      <c r="AM6" s="41"/>
    </row>
    <row r="7" spans="1:39" ht="15.75" customHeight="1">
      <c r="A7" s="35" t="s">
        <v>10</v>
      </c>
      <c r="B7" s="38" t="s">
        <v>11</v>
      </c>
      <c r="C7" s="50" t="s">
        <v>12</v>
      </c>
      <c r="D7" s="43"/>
      <c r="E7" s="43"/>
      <c r="F7" s="220" t="s">
        <v>119</v>
      </c>
      <c r="G7" s="228">
        <f t="shared" ref="G7:G9" si="3">IF(N7&lt;0, "N/A", N7)</f>
        <v>1</v>
      </c>
      <c r="H7" s="228">
        <f t="shared" ref="H7:H9" si="4">IF(P7&lt;0, "N/A", P7)</f>
        <v>0</v>
      </c>
      <c r="I7" s="228">
        <f t="shared" ref="I7:I9" si="5">IF(R7&lt;0, "N/A", R7)</f>
        <v>0</v>
      </c>
      <c r="J7" s="228">
        <f t="shared" ref="J7:J9" si="6">IF(T7&lt;0, "N/A", T7)</f>
        <v>1</v>
      </c>
      <c r="K7" s="228">
        <f t="shared" ref="K7:K9" si="7">IF(V7&lt;0, "N/A", V7)</f>
        <v>1</v>
      </c>
      <c r="L7" s="228">
        <f t="shared" ref="L7:L9" si="8">IF(X7&lt;0, "N/A", X7)</f>
        <v>1</v>
      </c>
      <c r="M7" s="44" t="s">
        <v>120</v>
      </c>
      <c r="N7" s="33">
        <v>1</v>
      </c>
      <c r="O7" s="43" t="s">
        <v>121</v>
      </c>
      <c r="P7" s="185">
        <v>0</v>
      </c>
      <c r="Q7" s="43" t="s">
        <v>122</v>
      </c>
      <c r="R7" s="33">
        <v>0</v>
      </c>
      <c r="S7" s="43" t="s">
        <v>123</v>
      </c>
      <c r="T7" s="33">
        <v>1</v>
      </c>
      <c r="U7" s="43" t="s">
        <v>124</v>
      </c>
      <c r="V7" s="33">
        <v>1</v>
      </c>
      <c r="W7" s="43" t="s">
        <v>125</v>
      </c>
      <c r="X7" s="33">
        <v>1</v>
      </c>
      <c r="Y7" s="43" t="s">
        <v>126</v>
      </c>
      <c r="Z7" s="51">
        <v>1</v>
      </c>
      <c r="AA7" s="52">
        <v>0</v>
      </c>
      <c r="AB7" s="33"/>
      <c r="AC7" s="33"/>
      <c r="AD7" s="33"/>
      <c r="AE7" s="33"/>
      <c r="AF7" s="33"/>
      <c r="AG7" s="33"/>
      <c r="AH7" s="33"/>
      <c r="AI7" s="33"/>
      <c r="AJ7" s="33"/>
      <c r="AK7" s="33"/>
      <c r="AL7" s="33"/>
      <c r="AM7" s="33"/>
    </row>
    <row r="8" spans="1:39" ht="15.75" customHeight="1">
      <c r="A8" s="35" t="s">
        <v>10</v>
      </c>
      <c r="B8" s="38" t="s">
        <v>11</v>
      </c>
      <c r="C8" s="50" t="s">
        <v>12</v>
      </c>
      <c r="D8" s="43"/>
      <c r="E8" s="43"/>
      <c r="F8" s="220" t="s">
        <v>127</v>
      </c>
      <c r="G8" s="228">
        <f t="shared" si="3"/>
        <v>1</v>
      </c>
      <c r="H8" s="228">
        <f t="shared" si="4"/>
        <v>0</v>
      </c>
      <c r="I8" s="228">
        <f t="shared" si="5"/>
        <v>0</v>
      </c>
      <c r="J8" s="228">
        <f t="shared" si="6"/>
        <v>0.5</v>
      </c>
      <c r="K8" s="228">
        <f t="shared" si="7"/>
        <v>0.5</v>
      </c>
      <c r="L8" s="228">
        <f t="shared" si="8"/>
        <v>0.5</v>
      </c>
      <c r="M8" s="44" t="s">
        <v>120</v>
      </c>
      <c r="N8" s="185">
        <v>1</v>
      </c>
      <c r="O8" s="43" t="s">
        <v>128</v>
      </c>
      <c r="P8" s="33">
        <v>0</v>
      </c>
      <c r="Q8" s="43" t="s">
        <v>129</v>
      </c>
      <c r="R8" s="33">
        <v>0</v>
      </c>
      <c r="S8" s="43" t="s">
        <v>130</v>
      </c>
      <c r="T8" s="33">
        <v>0.5</v>
      </c>
      <c r="U8" s="43" t="s">
        <v>131</v>
      </c>
      <c r="V8" s="33">
        <v>0.5</v>
      </c>
      <c r="W8" s="43" t="s">
        <v>132</v>
      </c>
      <c r="X8" s="33">
        <v>0.5</v>
      </c>
      <c r="Y8" s="43" t="s">
        <v>133</v>
      </c>
      <c r="Z8" s="51">
        <v>1</v>
      </c>
      <c r="AA8" s="52">
        <v>0</v>
      </c>
      <c r="AB8" s="33"/>
      <c r="AC8" s="33"/>
      <c r="AD8" s="33"/>
      <c r="AE8" s="33"/>
      <c r="AF8" s="33"/>
      <c r="AG8" s="33"/>
      <c r="AH8" s="33"/>
      <c r="AI8" s="33"/>
      <c r="AJ8" s="33"/>
      <c r="AK8" s="33"/>
      <c r="AL8" s="33"/>
      <c r="AM8" s="33"/>
    </row>
    <row r="9" spans="1:39" ht="15.75" customHeight="1">
      <c r="A9" s="35" t="s">
        <v>10</v>
      </c>
      <c r="B9" s="38" t="s">
        <v>11</v>
      </c>
      <c r="C9" s="50" t="s">
        <v>12</v>
      </c>
      <c r="D9" s="43"/>
      <c r="E9" s="43"/>
      <c r="F9" s="220" t="s">
        <v>134</v>
      </c>
      <c r="G9" s="228">
        <f t="shared" si="3"/>
        <v>1</v>
      </c>
      <c r="H9" s="228">
        <f t="shared" si="4"/>
        <v>0</v>
      </c>
      <c r="I9" s="228">
        <f t="shared" si="5"/>
        <v>0</v>
      </c>
      <c r="J9" s="228">
        <f t="shared" si="6"/>
        <v>0.5</v>
      </c>
      <c r="K9" s="228">
        <f t="shared" si="7"/>
        <v>1</v>
      </c>
      <c r="L9" s="228">
        <f t="shared" si="8"/>
        <v>0.5</v>
      </c>
      <c r="M9" s="44" t="s">
        <v>120</v>
      </c>
      <c r="N9" s="33">
        <v>1</v>
      </c>
      <c r="O9" s="43" t="s">
        <v>135</v>
      </c>
      <c r="P9" s="33">
        <v>0</v>
      </c>
      <c r="Q9" s="43" t="s">
        <v>136</v>
      </c>
      <c r="R9" s="185">
        <v>0</v>
      </c>
      <c r="S9" s="43" t="s">
        <v>137</v>
      </c>
      <c r="T9" s="33">
        <v>0.5</v>
      </c>
      <c r="U9" s="43" t="s">
        <v>138</v>
      </c>
      <c r="V9" s="33">
        <v>1</v>
      </c>
      <c r="W9" s="43" t="s">
        <v>139</v>
      </c>
      <c r="X9" s="33">
        <v>0.5</v>
      </c>
      <c r="Y9" s="43" t="s">
        <v>140</v>
      </c>
      <c r="Z9" s="51">
        <v>1</v>
      </c>
      <c r="AA9" s="52">
        <v>0</v>
      </c>
      <c r="AB9" s="33"/>
      <c r="AC9" s="33"/>
      <c r="AD9" s="33"/>
      <c r="AE9" s="33"/>
      <c r="AF9" s="33"/>
      <c r="AG9" s="33"/>
      <c r="AH9" s="33"/>
      <c r="AI9" s="33"/>
      <c r="AJ9" s="33"/>
      <c r="AK9" s="33"/>
      <c r="AL9" s="33"/>
      <c r="AM9" s="33"/>
    </row>
    <row r="10" spans="1:39" ht="15.75" customHeight="1">
      <c r="A10" s="35" t="s">
        <v>10</v>
      </c>
      <c r="B10" s="38" t="s">
        <v>11</v>
      </c>
      <c r="C10" s="50" t="s">
        <v>12</v>
      </c>
      <c r="D10" s="43"/>
      <c r="E10" s="43"/>
      <c r="F10" s="220" t="s">
        <v>141</v>
      </c>
      <c r="G10" s="228">
        <f t="shared" ref="G10:G19" si="9">IF(N10&lt;0, "N/A", (N10 - AA10)/(Z10-AA10))</f>
        <v>1</v>
      </c>
      <c r="H10" s="228">
        <f t="shared" ref="H10:H19" si="10">IF(P10&lt;0, "N/A", (P10 - AA10)/(Z10-AA10))</f>
        <v>0</v>
      </c>
      <c r="I10" s="228">
        <f t="shared" ref="I10:I19" si="11">IF(R10&lt;0, "N/A", (R10 - AA10)/(Z10-AA10))</f>
        <v>0</v>
      </c>
      <c r="J10" s="228">
        <f t="shared" ref="J10:J19" si="12">IF(T10&lt;0, "N/A", (T10 - AA10)/(Z10-AA10))</f>
        <v>0.5</v>
      </c>
      <c r="K10" s="228">
        <f t="shared" ref="K10:K19" si="13">IF(V10&lt;0, "N/A", (V10 - AA10)/(Z10-AA10))</f>
        <v>1</v>
      </c>
      <c r="L10" s="228">
        <f t="shared" ref="L10:L19" si="14">IF(X10&lt;0, "N/A", (X10 - AA10)/(Z10-AA10))</f>
        <v>0</v>
      </c>
      <c r="M10" s="44" t="s">
        <v>142</v>
      </c>
      <c r="N10" s="33">
        <v>1</v>
      </c>
      <c r="O10" s="43" t="s">
        <v>143</v>
      </c>
      <c r="P10" s="185">
        <v>0</v>
      </c>
      <c r="Q10" s="43" t="s">
        <v>129</v>
      </c>
      <c r="R10" s="33">
        <v>0</v>
      </c>
      <c r="S10" s="43" t="s">
        <v>144</v>
      </c>
      <c r="T10" s="33">
        <v>0.5</v>
      </c>
      <c r="U10" s="43" t="s">
        <v>145</v>
      </c>
      <c r="V10" s="33">
        <v>1</v>
      </c>
      <c r="W10" s="43" t="s">
        <v>129</v>
      </c>
      <c r="X10" s="33">
        <v>0</v>
      </c>
      <c r="Y10" s="43" t="s">
        <v>146</v>
      </c>
      <c r="Z10" s="51">
        <v>1</v>
      </c>
      <c r="AA10" s="52">
        <v>0</v>
      </c>
      <c r="AB10" s="33"/>
      <c r="AC10" s="33"/>
      <c r="AD10" s="33"/>
      <c r="AE10" s="33"/>
      <c r="AF10" s="33"/>
      <c r="AG10" s="33"/>
      <c r="AH10" s="33"/>
      <c r="AI10" s="33"/>
      <c r="AJ10" s="33"/>
      <c r="AK10" s="33"/>
      <c r="AL10" s="33"/>
      <c r="AM10" s="33"/>
    </row>
    <row r="11" spans="1:39" ht="15.75" customHeight="1">
      <c r="A11" s="35" t="s">
        <v>10</v>
      </c>
      <c r="B11" s="38" t="s">
        <v>11</v>
      </c>
      <c r="C11" s="50" t="s">
        <v>12</v>
      </c>
      <c r="D11" s="43"/>
      <c r="E11" s="43"/>
      <c r="F11" s="220" t="s">
        <v>147</v>
      </c>
      <c r="G11" s="228">
        <f t="shared" si="9"/>
        <v>1</v>
      </c>
      <c r="H11" s="228">
        <f t="shared" si="10"/>
        <v>0</v>
      </c>
      <c r="I11" s="228">
        <f t="shared" si="11"/>
        <v>0</v>
      </c>
      <c r="J11" s="228">
        <f t="shared" si="12"/>
        <v>1</v>
      </c>
      <c r="K11" s="228">
        <f t="shared" si="13"/>
        <v>1</v>
      </c>
      <c r="L11" s="228">
        <f t="shared" si="14"/>
        <v>1</v>
      </c>
      <c r="M11" s="44" t="s">
        <v>120</v>
      </c>
      <c r="N11" s="33">
        <v>1</v>
      </c>
      <c r="O11" s="43" t="s">
        <v>148</v>
      </c>
      <c r="P11" s="33">
        <v>0</v>
      </c>
      <c r="Q11" s="43" t="s">
        <v>149</v>
      </c>
      <c r="R11" s="33">
        <v>0</v>
      </c>
      <c r="S11" s="43" t="s">
        <v>150</v>
      </c>
      <c r="T11" s="33">
        <v>1</v>
      </c>
      <c r="U11" s="43" t="s">
        <v>151</v>
      </c>
      <c r="V11" s="33">
        <v>1</v>
      </c>
      <c r="W11" s="43" t="s">
        <v>129</v>
      </c>
      <c r="X11" s="33">
        <v>1</v>
      </c>
      <c r="Y11" s="43" t="s">
        <v>152</v>
      </c>
      <c r="Z11" s="51">
        <v>1</v>
      </c>
      <c r="AA11" s="52">
        <v>0</v>
      </c>
      <c r="AB11" s="33"/>
      <c r="AC11" s="33"/>
      <c r="AD11" s="33"/>
      <c r="AE11" s="33"/>
      <c r="AF11" s="33"/>
      <c r="AG11" s="33"/>
      <c r="AH11" s="33"/>
      <c r="AI11" s="33"/>
      <c r="AJ11" s="33"/>
      <c r="AK11" s="33"/>
      <c r="AL11" s="33"/>
      <c r="AM11" s="33"/>
    </row>
    <row r="12" spans="1:39" ht="15.75" customHeight="1">
      <c r="A12" s="35" t="s">
        <v>10</v>
      </c>
      <c r="B12" s="38" t="s">
        <v>11</v>
      </c>
      <c r="C12" s="50" t="s">
        <v>12</v>
      </c>
      <c r="D12" s="43"/>
      <c r="E12" s="43"/>
      <c r="F12" s="220" t="s">
        <v>153</v>
      </c>
      <c r="G12" s="228">
        <f t="shared" si="9"/>
        <v>1</v>
      </c>
      <c r="H12" s="228">
        <f t="shared" si="10"/>
        <v>0</v>
      </c>
      <c r="I12" s="228">
        <f t="shared" si="11"/>
        <v>0</v>
      </c>
      <c r="J12" s="228">
        <f t="shared" si="12"/>
        <v>0.5</v>
      </c>
      <c r="K12" s="228">
        <f t="shared" si="13"/>
        <v>0.5</v>
      </c>
      <c r="L12" s="228">
        <f t="shared" si="14"/>
        <v>1</v>
      </c>
      <c r="M12" s="44" t="s">
        <v>120</v>
      </c>
      <c r="N12" s="33">
        <v>1</v>
      </c>
      <c r="O12" s="43" t="s">
        <v>154</v>
      </c>
      <c r="P12" s="185">
        <v>0</v>
      </c>
      <c r="Q12" s="43" t="s">
        <v>155</v>
      </c>
      <c r="R12" s="33">
        <v>0</v>
      </c>
      <c r="S12" s="43" t="s">
        <v>156</v>
      </c>
      <c r="T12" s="33">
        <v>0.5</v>
      </c>
      <c r="U12" s="43" t="s">
        <v>157</v>
      </c>
      <c r="V12" s="33">
        <v>0.5</v>
      </c>
      <c r="W12" s="43" t="s">
        <v>158</v>
      </c>
      <c r="X12" s="33">
        <v>1</v>
      </c>
      <c r="Y12" s="43" t="s">
        <v>159</v>
      </c>
      <c r="Z12" s="51">
        <v>1</v>
      </c>
      <c r="AA12" s="52">
        <v>0</v>
      </c>
      <c r="AB12" s="33"/>
      <c r="AC12" s="33"/>
      <c r="AD12" s="33"/>
      <c r="AE12" s="33"/>
      <c r="AF12" s="33"/>
      <c r="AG12" s="33"/>
      <c r="AH12" s="33"/>
      <c r="AI12" s="33"/>
      <c r="AJ12" s="33"/>
      <c r="AK12" s="33"/>
      <c r="AL12" s="33"/>
      <c r="AM12" s="33"/>
    </row>
    <row r="13" spans="1:39" ht="15.75" customHeight="1">
      <c r="A13" s="35" t="s">
        <v>10</v>
      </c>
      <c r="B13" s="38" t="s">
        <v>11</v>
      </c>
      <c r="C13" s="50" t="s">
        <v>12</v>
      </c>
      <c r="D13" s="43"/>
      <c r="E13" s="43"/>
      <c r="F13" s="220" t="s">
        <v>160</v>
      </c>
      <c r="G13" s="228">
        <f t="shared" si="9"/>
        <v>0.5</v>
      </c>
      <c r="H13" s="228">
        <f t="shared" si="10"/>
        <v>0</v>
      </c>
      <c r="I13" s="228">
        <f t="shared" si="11"/>
        <v>0</v>
      </c>
      <c r="J13" s="228">
        <f t="shared" si="12"/>
        <v>0</v>
      </c>
      <c r="K13" s="228">
        <f t="shared" si="13"/>
        <v>1</v>
      </c>
      <c r="L13" s="228">
        <f t="shared" si="14"/>
        <v>0.5</v>
      </c>
      <c r="M13" s="44" t="s">
        <v>120</v>
      </c>
      <c r="N13" s="33">
        <v>0.5</v>
      </c>
      <c r="O13" s="43" t="s">
        <v>161</v>
      </c>
      <c r="P13" s="33">
        <v>0</v>
      </c>
      <c r="Q13" s="43" t="s">
        <v>129</v>
      </c>
      <c r="R13" s="33">
        <v>0</v>
      </c>
      <c r="S13" s="43" t="s">
        <v>162</v>
      </c>
      <c r="T13" s="33">
        <v>0</v>
      </c>
      <c r="U13" s="43" t="s">
        <v>163</v>
      </c>
      <c r="V13" s="185">
        <v>1</v>
      </c>
      <c r="W13" s="43" t="s">
        <v>164</v>
      </c>
      <c r="X13" s="33">
        <v>0.5</v>
      </c>
      <c r="Y13" s="43" t="s">
        <v>165</v>
      </c>
      <c r="Z13" s="51">
        <v>1</v>
      </c>
      <c r="AA13" s="52">
        <v>0</v>
      </c>
      <c r="AB13" s="33"/>
      <c r="AC13" s="33"/>
      <c r="AD13" s="33"/>
      <c r="AE13" s="33"/>
      <c r="AF13" s="33"/>
      <c r="AG13" s="33"/>
      <c r="AH13" s="33"/>
      <c r="AI13" s="33"/>
      <c r="AJ13" s="33"/>
      <c r="AK13" s="33"/>
      <c r="AL13" s="33"/>
      <c r="AM13" s="33"/>
    </row>
    <row r="14" spans="1:39" ht="15.75" customHeight="1">
      <c r="A14" s="35" t="s">
        <v>10</v>
      </c>
      <c r="B14" s="38" t="s">
        <v>11</v>
      </c>
      <c r="C14" s="50" t="s">
        <v>12</v>
      </c>
      <c r="D14" s="43"/>
      <c r="E14" s="43"/>
      <c r="F14" s="220" t="s">
        <v>166</v>
      </c>
      <c r="G14" s="228">
        <f t="shared" si="9"/>
        <v>1</v>
      </c>
      <c r="H14" s="228">
        <f t="shared" si="10"/>
        <v>0.5</v>
      </c>
      <c r="I14" s="228">
        <f t="shared" si="11"/>
        <v>0.5</v>
      </c>
      <c r="J14" s="228">
        <f t="shared" si="12"/>
        <v>0.5</v>
      </c>
      <c r="K14" s="228">
        <f t="shared" si="13"/>
        <v>1</v>
      </c>
      <c r="L14" s="228">
        <f t="shared" si="14"/>
        <v>1</v>
      </c>
      <c r="M14" s="44" t="s">
        <v>120</v>
      </c>
      <c r="N14" s="33">
        <v>1</v>
      </c>
      <c r="O14" s="43" t="s">
        <v>167</v>
      </c>
      <c r="P14" s="33">
        <v>0.5</v>
      </c>
      <c r="Q14" s="43" t="s">
        <v>168</v>
      </c>
      <c r="R14" s="33">
        <v>0.5</v>
      </c>
      <c r="S14" s="43" t="s">
        <v>169</v>
      </c>
      <c r="T14" s="33">
        <v>0.5</v>
      </c>
      <c r="U14" s="43" t="s">
        <v>170</v>
      </c>
      <c r="V14" s="33">
        <v>1</v>
      </c>
      <c r="W14" s="43" t="s">
        <v>171</v>
      </c>
      <c r="X14" s="33">
        <v>1</v>
      </c>
      <c r="Y14" s="43" t="s">
        <v>172</v>
      </c>
      <c r="Z14" s="51">
        <v>1</v>
      </c>
      <c r="AA14" s="52">
        <v>0</v>
      </c>
      <c r="AB14" s="33"/>
      <c r="AC14" s="33"/>
      <c r="AD14" s="33"/>
      <c r="AE14" s="33"/>
      <c r="AF14" s="33"/>
      <c r="AG14" s="33"/>
      <c r="AH14" s="33"/>
      <c r="AI14" s="33"/>
      <c r="AJ14" s="33"/>
      <c r="AK14" s="33"/>
      <c r="AL14" s="33"/>
      <c r="AM14" s="33"/>
    </row>
    <row r="15" spans="1:39" ht="15.75" customHeight="1">
      <c r="A15" s="35" t="s">
        <v>10</v>
      </c>
      <c r="B15" s="38" t="s">
        <v>11</v>
      </c>
      <c r="C15" s="50" t="s">
        <v>12</v>
      </c>
      <c r="D15" s="43"/>
      <c r="E15" s="43"/>
      <c r="F15" s="220" t="s">
        <v>173</v>
      </c>
      <c r="G15" s="228">
        <f t="shared" si="9"/>
        <v>1</v>
      </c>
      <c r="H15" s="228">
        <f t="shared" si="10"/>
        <v>0</v>
      </c>
      <c r="I15" s="228">
        <f t="shared" si="11"/>
        <v>0</v>
      </c>
      <c r="J15" s="228">
        <f t="shared" si="12"/>
        <v>0.5</v>
      </c>
      <c r="K15" s="228">
        <f t="shared" si="13"/>
        <v>0.5</v>
      </c>
      <c r="L15" s="228">
        <f t="shared" si="14"/>
        <v>0.5</v>
      </c>
      <c r="M15" s="44" t="s">
        <v>120</v>
      </c>
      <c r="N15" s="33">
        <v>1</v>
      </c>
      <c r="O15" s="43" t="s">
        <v>174</v>
      </c>
      <c r="P15" s="33">
        <v>0</v>
      </c>
      <c r="Q15" s="43" t="s">
        <v>175</v>
      </c>
      <c r="R15" s="33">
        <v>0</v>
      </c>
      <c r="S15" s="43" t="s">
        <v>176</v>
      </c>
      <c r="T15" s="33">
        <v>0.5</v>
      </c>
      <c r="U15" s="43" t="s">
        <v>177</v>
      </c>
      <c r="V15" s="33">
        <v>0.5</v>
      </c>
      <c r="W15" s="43" t="s">
        <v>178</v>
      </c>
      <c r="X15" s="33">
        <v>0.5</v>
      </c>
      <c r="Y15" s="43" t="s">
        <v>179</v>
      </c>
      <c r="Z15" s="51">
        <v>1</v>
      </c>
      <c r="AA15" s="52">
        <v>0</v>
      </c>
      <c r="AB15" s="33"/>
      <c r="AC15" s="33"/>
      <c r="AD15" s="33"/>
      <c r="AE15" s="33"/>
      <c r="AF15" s="33"/>
      <c r="AG15" s="33"/>
      <c r="AH15" s="33"/>
      <c r="AI15" s="33"/>
      <c r="AJ15" s="33"/>
      <c r="AK15" s="33"/>
      <c r="AL15" s="33"/>
      <c r="AM15" s="33"/>
    </row>
    <row r="16" spans="1:39" ht="15.75" customHeight="1">
      <c r="A16" s="35" t="s">
        <v>10</v>
      </c>
      <c r="B16" s="38" t="s">
        <v>11</v>
      </c>
      <c r="C16" s="50" t="s">
        <v>12</v>
      </c>
      <c r="D16" s="43"/>
      <c r="E16" s="43"/>
      <c r="F16" s="220" t="s">
        <v>180</v>
      </c>
      <c r="G16" s="228">
        <f t="shared" si="9"/>
        <v>1</v>
      </c>
      <c r="H16" s="228">
        <f t="shared" si="10"/>
        <v>0</v>
      </c>
      <c r="I16" s="228">
        <f t="shared" si="11"/>
        <v>0</v>
      </c>
      <c r="J16" s="228">
        <f t="shared" si="12"/>
        <v>0.5</v>
      </c>
      <c r="K16" s="228">
        <f t="shared" si="13"/>
        <v>1</v>
      </c>
      <c r="L16" s="228">
        <f t="shared" si="14"/>
        <v>0</v>
      </c>
      <c r="M16" s="44" t="s">
        <v>120</v>
      </c>
      <c r="N16" s="33">
        <v>1</v>
      </c>
      <c r="O16" s="43" t="s">
        <v>181</v>
      </c>
      <c r="P16" s="33">
        <v>0</v>
      </c>
      <c r="Q16" s="43" t="s">
        <v>129</v>
      </c>
      <c r="R16" s="185">
        <v>0</v>
      </c>
      <c r="S16" s="43" t="s">
        <v>182</v>
      </c>
      <c r="T16" s="33">
        <v>0.5</v>
      </c>
      <c r="U16" s="43" t="s">
        <v>129</v>
      </c>
      <c r="V16" s="33">
        <v>1</v>
      </c>
      <c r="W16" s="43" t="s">
        <v>129</v>
      </c>
      <c r="X16" s="33">
        <v>0</v>
      </c>
      <c r="Y16" s="43" t="s">
        <v>183</v>
      </c>
      <c r="Z16" s="51">
        <v>1</v>
      </c>
      <c r="AA16" s="52">
        <v>0</v>
      </c>
      <c r="AB16" s="33"/>
      <c r="AC16" s="33"/>
      <c r="AD16" s="33"/>
      <c r="AE16" s="33"/>
      <c r="AF16" s="33"/>
      <c r="AG16" s="33"/>
      <c r="AH16" s="33"/>
      <c r="AI16" s="33"/>
      <c r="AJ16" s="33"/>
      <c r="AK16" s="33"/>
      <c r="AL16" s="33"/>
      <c r="AM16" s="33"/>
    </row>
    <row r="17" spans="1:39" ht="15.75" customHeight="1">
      <c r="A17" s="35" t="s">
        <v>10</v>
      </c>
      <c r="B17" s="38" t="s">
        <v>11</v>
      </c>
      <c r="C17" s="50" t="s">
        <v>12</v>
      </c>
      <c r="D17" s="43"/>
      <c r="E17" s="43"/>
      <c r="F17" s="220" t="s">
        <v>184</v>
      </c>
      <c r="G17" s="228">
        <f t="shared" si="9"/>
        <v>1</v>
      </c>
      <c r="H17" s="228">
        <f t="shared" si="10"/>
        <v>1</v>
      </c>
      <c r="I17" s="228">
        <f t="shared" si="11"/>
        <v>1</v>
      </c>
      <c r="J17" s="228">
        <f t="shared" si="12"/>
        <v>0.5</v>
      </c>
      <c r="K17" s="228">
        <f t="shared" si="13"/>
        <v>1</v>
      </c>
      <c r="L17" s="228">
        <f t="shared" si="14"/>
        <v>0.5</v>
      </c>
      <c r="M17" s="44" t="s">
        <v>120</v>
      </c>
      <c r="N17" s="33">
        <v>1</v>
      </c>
      <c r="O17" s="43" t="s">
        <v>185</v>
      </c>
      <c r="P17" s="33">
        <v>1</v>
      </c>
      <c r="Q17" s="43" t="s">
        <v>129</v>
      </c>
      <c r="R17" s="33">
        <v>1</v>
      </c>
      <c r="S17" s="43" t="s">
        <v>186</v>
      </c>
      <c r="T17" s="33">
        <v>0.5</v>
      </c>
      <c r="U17" s="43" t="s">
        <v>187</v>
      </c>
      <c r="V17" s="33">
        <v>1</v>
      </c>
      <c r="W17" s="43" t="s">
        <v>129</v>
      </c>
      <c r="X17" s="33">
        <v>0.5</v>
      </c>
      <c r="Y17" s="43" t="s">
        <v>188</v>
      </c>
      <c r="Z17" s="51">
        <v>1</v>
      </c>
      <c r="AA17" s="52">
        <v>0</v>
      </c>
      <c r="AB17" s="33"/>
      <c r="AC17" s="33"/>
      <c r="AD17" s="33"/>
      <c r="AE17" s="33"/>
      <c r="AF17" s="33"/>
      <c r="AG17" s="33"/>
      <c r="AH17" s="33"/>
      <c r="AI17" s="33"/>
      <c r="AJ17" s="33"/>
      <c r="AK17" s="33"/>
      <c r="AL17" s="33"/>
      <c r="AM17" s="33"/>
    </row>
    <row r="18" spans="1:39" ht="15.75" customHeight="1">
      <c r="A18" s="35" t="s">
        <v>10</v>
      </c>
      <c r="B18" s="38" t="s">
        <v>11</v>
      </c>
      <c r="C18" s="50" t="s">
        <v>12</v>
      </c>
      <c r="D18" s="43"/>
      <c r="E18" s="43"/>
      <c r="F18" s="220" t="s">
        <v>189</v>
      </c>
      <c r="G18" s="228">
        <f t="shared" si="9"/>
        <v>1</v>
      </c>
      <c r="H18" s="228">
        <f t="shared" si="10"/>
        <v>0</v>
      </c>
      <c r="I18" s="228">
        <f t="shared" si="11"/>
        <v>0</v>
      </c>
      <c r="J18" s="228">
        <f t="shared" si="12"/>
        <v>0.5</v>
      </c>
      <c r="K18" s="228">
        <f t="shared" si="13"/>
        <v>1</v>
      </c>
      <c r="L18" s="228">
        <f t="shared" si="14"/>
        <v>0.5</v>
      </c>
      <c r="M18" s="44" t="s">
        <v>120</v>
      </c>
      <c r="N18" s="185">
        <v>1</v>
      </c>
      <c r="O18" s="43" t="s">
        <v>190</v>
      </c>
      <c r="P18" s="33">
        <v>0</v>
      </c>
      <c r="Q18" s="43" t="s">
        <v>129</v>
      </c>
      <c r="R18" s="33">
        <v>0</v>
      </c>
      <c r="S18" s="43" t="s">
        <v>191</v>
      </c>
      <c r="T18" s="33">
        <v>0.5</v>
      </c>
      <c r="U18" s="43" t="s">
        <v>192</v>
      </c>
      <c r="V18" s="33">
        <v>1</v>
      </c>
      <c r="W18" s="43" t="s">
        <v>129</v>
      </c>
      <c r="X18" s="33">
        <v>0.5</v>
      </c>
      <c r="Y18" s="43" t="s">
        <v>193</v>
      </c>
      <c r="Z18" s="51">
        <v>1</v>
      </c>
      <c r="AA18" s="52">
        <v>0</v>
      </c>
      <c r="AB18" s="33"/>
      <c r="AC18" s="33"/>
      <c r="AD18" s="33"/>
      <c r="AE18" s="33"/>
      <c r="AF18" s="33"/>
      <c r="AG18" s="33"/>
      <c r="AH18" s="33"/>
      <c r="AI18" s="33"/>
      <c r="AJ18" s="33"/>
      <c r="AK18" s="33"/>
      <c r="AL18" s="33"/>
      <c r="AM18" s="33"/>
    </row>
    <row r="19" spans="1:39" ht="15.75" customHeight="1">
      <c r="A19" s="35" t="s">
        <v>10</v>
      </c>
      <c r="B19" s="38" t="s">
        <v>11</v>
      </c>
      <c r="C19" s="50" t="s">
        <v>12</v>
      </c>
      <c r="D19" s="43"/>
      <c r="E19" s="43"/>
      <c r="F19" s="220" t="s">
        <v>194</v>
      </c>
      <c r="G19" s="228">
        <f t="shared" si="9"/>
        <v>0.5</v>
      </c>
      <c r="H19" s="228">
        <f t="shared" si="10"/>
        <v>0.5</v>
      </c>
      <c r="I19" s="228">
        <f t="shared" si="11"/>
        <v>0</v>
      </c>
      <c r="J19" s="228">
        <f t="shared" si="12"/>
        <v>0</v>
      </c>
      <c r="K19" s="228">
        <f t="shared" si="13"/>
        <v>0.5</v>
      </c>
      <c r="L19" s="228">
        <f t="shared" si="14"/>
        <v>0.5</v>
      </c>
      <c r="M19" s="44" t="s">
        <v>120</v>
      </c>
      <c r="N19" s="33">
        <v>0.5</v>
      </c>
      <c r="O19" s="43" t="s">
        <v>195</v>
      </c>
      <c r="P19" s="33">
        <v>0.5</v>
      </c>
      <c r="Q19" s="43" t="s">
        <v>196</v>
      </c>
      <c r="R19" s="33">
        <v>0</v>
      </c>
      <c r="S19" s="43" t="s">
        <v>197</v>
      </c>
      <c r="T19" s="33">
        <v>0</v>
      </c>
      <c r="U19" s="43" t="s">
        <v>198</v>
      </c>
      <c r="V19" s="33">
        <v>0.5</v>
      </c>
      <c r="W19" s="186" t="s">
        <v>199</v>
      </c>
      <c r="X19" s="33">
        <v>0.5</v>
      </c>
      <c r="Y19" s="43" t="s">
        <v>200</v>
      </c>
      <c r="Z19" s="51">
        <v>1</v>
      </c>
      <c r="AA19" s="52">
        <v>0</v>
      </c>
      <c r="AB19" s="33"/>
      <c r="AC19" s="33"/>
      <c r="AD19" s="33"/>
      <c r="AE19" s="33"/>
      <c r="AF19" s="33"/>
      <c r="AG19" s="33"/>
      <c r="AH19" s="33"/>
      <c r="AI19" s="33"/>
      <c r="AJ19" s="33"/>
      <c r="AK19" s="33"/>
      <c r="AL19" s="33"/>
      <c r="AM19" s="33"/>
    </row>
    <row r="20" spans="1:39" ht="15.75" customHeight="1">
      <c r="A20" s="35" t="s">
        <v>10</v>
      </c>
      <c r="B20" s="38" t="s">
        <v>11</v>
      </c>
      <c r="C20" s="50" t="s">
        <v>12</v>
      </c>
      <c r="D20" s="43"/>
      <c r="E20" s="43"/>
      <c r="F20" s="220" t="s">
        <v>201</v>
      </c>
      <c r="G20" s="228">
        <f t="shared" ref="G20:G29" si="15">IF(Z20&gt;0,IF(N20&lt;0, "N/A", (N20 - AA20)/(Z20-AA20)),1)</f>
        <v>1</v>
      </c>
      <c r="H20" s="228">
        <f t="shared" ref="H20:H29" si="16">IF(Z20&gt;0,IF(P20&lt;0, "N/A", (P20 - AA20)/(Z20-AA20)),1)</f>
        <v>0</v>
      </c>
      <c r="I20" s="228">
        <f t="shared" ref="I20:I29" si="17">IF(Z20&gt;0,IF(R20&lt;0, "N/A", (R20 - AA20)/(Z20-AA20)),1)</f>
        <v>0.5</v>
      </c>
      <c r="J20" s="228">
        <f t="shared" ref="J20:J29" si="18">IF(Z20&gt;0,IF(T20&lt;0, "N/A", (T20 - AA20)/(Z20-AA20)),1)</f>
        <v>1</v>
      </c>
      <c r="K20" s="228">
        <f t="shared" ref="K20:K29" si="19">IF(Z20&gt;0,IF(V20&lt;0, "N/A", (V20 - AA20)/(Z20-AA20)),1)</f>
        <v>1</v>
      </c>
      <c r="L20" s="228">
        <f t="shared" ref="L20:L29" si="20">IF(Z20&gt;0,IF(X20&lt;0, "N/A", (X20 - AA20)/(Z20-AA20)),1)</f>
        <v>0</v>
      </c>
      <c r="M20" s="44" t="s">
        <v>120</v>
      </c>
      <c r="N20" s="33">
        <v>1</v>
      </c>
      <c r="O20" s="43" t="s">
        <v>202</v>
      </c>
      <c r="P20" s="33">
        <v>0</v>
      </c>
      <c r="Q20" s="43" t="s">
        <v>203</v>
      </c>
      <c r="R20" s="33">
        <v>0.5</v>
      </c>
      <c r="S20" s="43" t="s">
        <v>204</v>
      </c>
      <c r="T20" s="33">
        <v>1</v>
      </c>
      <c r="U20" s="43" t="s">
        <v>205</v>
      </c>
      <c r="V20" s="33">
        <v>1</v>
      </c>
      <c r="W20" s="43" t="s">
        <v>206</v>
      </c>
      <c r="X20" s="33">
        <v>0</v>
      </c>
      <c r="Y20" s="43" t="s">
        <v>207</v>
      </c>
      <c r="Z20" s="51">
        <v>1</v>
      </c>
      <c r="AA20" s="52">
        <v>0</v>
      </c>
      <c r="AB20" s="33"/>
      <c r="AC20" s="33"/>
      <c r="AD20" s="33"/>
      <c r="AE20" s="33"/>
      <c r="AF20" s="33"/>
      <c r="AG20" s="33"/>
      <c r="AH20" s="33"/>
      <c r="AI20" s="33"/>
      <c r="AJ20" s="33"/>
      <c r="AK20" s="33"/>
      <c r="AL20" s="33"/>
      <c r="AM20" s="33"/>
    </row>
    <row r="21" spans="1:39" ht="15.75" customHeight="1">
      <c r="A21" s="35" t="s">
        <v>10</v>
      </c>
      <c r="B21" s="38" t="s">
        <v>11</v>
      </c>
      <c r="C21" s="50" t="s">
        <v>12</v>
      </c>
      <c r="D21" s="43"/>
      <c r="E21" s="43"/>
      <c r="F21" s="220" t="s">
        <v>208</v>
      </c>
      <c r="G21" s="228">
        <f t="shared" si="15"/>
        <v>1</v>
      </c>
      <c r="H21" s="228">
        <f t="shared" si="16"/>
        <v>0</v>
      </c>
      <c r="I21" s="228">
        <f t="shared" si="17"/>
        <v>0</v>
      </c>
      <c r="J21" s="228">
        <f t="shared" si="18"/>
        <v>0.5</v>
      </c>
      <c r="K21" s="228">
        <f t="shared" si="19"/>
        <v>1</v>
      </c>
      <c r="L21" s="228">
        <f t="shared" si="20"/>
        <v>0</v>
      </c>
      <c r="M21" s="44" t="s">
        <v>120</v>
      </c>
      <c r="N21" s="185">
        <v>1</v>
      </c>
      <c r="O21" s="186" t="s">
        <v>209</v>
      </c>
      <c r="P21" s="33">
        <v>0</v>
      </c>
      <c r="Q21" s="43" t="s">
        <v>129</v>
      </c>
      <c r="R21" s="33">
        <v>0</v>
      </c>
      <c r="S21" s="43" t="s">
        <v>210</v>
      </c>
      <c r="T21" s="33">
        <v>0.5</v>
      </c>
      <c r="U21" s="43" t="s">
        <v>211</v>
      </c>
      <c r="V21" s="33">
        <v>1</v>
      </c>
      <c r="W21" s="43" t="s">
        <v>129</v>
      </c>
      <c r="X21" s="33">
        <v>0</v>
      </c>
      <c r="Y21" s="43" t="s">
        <v>212</v>
      </c>
      <c r="Z21" s="51">
        <v>1</v>
      </c>
      <c r="AA21" s="52">
        <v>0</v>
      </c>
      <c r="AB21" s="33"/>
      <c r="AC21" s="33"/>
      <c r="AD21" s="33"/>
      <c r="AE21" s="33"/>
      <c r="AF21" s="33"/>
      <c r="AG21" s="33"/>
      <c r="AH21" s="33"/>
      <c r="AI21" s="33"/>
      <c r="AJ21" s="33"/>
      <c r="AK21" s="33"/>
      <c r="AL21" s="33"/>
      <c r="AM21" s="33"/>
    </row>
    <row r="22" spans="1:39" ht="15.75" customHeight="1">
      <c r="A22" s="35" t="s">
        <v>10</v>
      </c>
      <c r="B22" s="38" t="s">
        <v>11</v>
      </c>
      <c r="C22" s="50" t="s">
        <v>12</v>
      </c>
      <c r="D22" s="43"/>
      <c r="E22" s="43"/>
      <c r="F22" s="220" t="s">
        <v>213</v>
      </c>
      <c r="G22" s="228">
        <f t="shared" si="15"/>
        <v>1</v>
      </c>
      <c r="H22" s="228">
        <f t="shared" si="16"/>
        <v>0</v>
      </c>
      <c r="I22" s="228">
        <f t="shared" si="17"/>
        <v>0</v>
      </c>
      <c r="J22" s="228">
        <f t="shared" si="18"/>
        <v>1</v>
      </c>
      <c r="K22" s="228">
        <f t="shared" si="19"/>
        <v>1</v>
      </c>
      <c r="L22" s="228">
        <f t="shared" si="20"/>
        <v>1</v>
      </c>
      <c r="M22" s="44" t="s">
        <v>120</v>
      </c>
      <c r="N22" s="33">
        <v>1</v>
      </c>
      <c r="O22" s="43" t="s">
        <v>214</v>
      </c>
      <c r="P22" s="33">
        <v>0</v>
      </c>
      <c r="Q22" s="43" t="s">
        <v>129</v>
      </c>
      <c r="R22" s="33">
        <v>0</v>
      </c>
      <c r="S22" s="43" t="s">
        <v>215</v>
      </c>
      <c r="T22" s="33">
        <v>1</v>
      </c>
      <c r="U22" s="43" t="s">
        <v>216</v>
      </c>
      <c r="V22" s="33">
        <v>1</v>
      </c>
      <c r="W22" s="43" t="s">
        <v>129</v>
      </c>
      <c r="X22" s="33">
        <v>1</v>
      </c>
      <c r="Y22" s="43" t="s">
        <v>217</v>
      </c>
      <c r="Z22" s="51">
        <v>1</v>
      </c>
      <c r="AA22" s="52">
        <v>0</v>
      </c>
      <c r="AB22" s="33"/>
      <c r="AC22" s="33"/>
      <c r="AD22" s="33"/>
      <c r="AE22" s="33"/>
      <c r="AF22" s="33"/>
      <c r="AG22" s="33"/>
      <c r="AH22" s="33"/>
      <c r="AI22" s="33"/>
      <c r="AJ22" s="33"/>
      <c r="AK22" s="33"/>
      <c r="AL22" s="33"/>
      <c r="AM22" s="33"/>
    </row>
    <row r="23" spans="1:39" ht="15.75" customHeight="1">
      <c r="A23" s="35" t="s">
        <v>10</v>
      </c>
      <c r="B23" s="38" t="s">
        <v>11</v>
      </c>
      <c r="C23" s="50" t="s">
        <v>12</v>
      </c>
      <c r="D23" s="43"/>
      <c r="E23" s="43"/>
      <c r="F23" s="220" t="s">
        <v>218</v>
      </c>
      <c r="G23" s="228">
        <f t="shared" si="15"/>
        <v>1</v>
      </c>
      <c r="H23" s="228">
        <f t="shared" si="16"/>
        <v>0</v>
      </c>
      <c r="I23" s="228">
        <f t="shared" si="17"/>
        <v>0</v>
      </c>
      <c r="J23" s="228">
        <f t="shared" si="18"/>
        <v>1</v>
      </c>
      <c r="K23" s="228">
        <f t="shared" si="19"/>
        <v>1</v>
      </c>
      <c r="L23" s="228">
        <f t="shared" si="20"/>
        <v>0.5</v>
      </c>
      <c r="M23" s="44" t="s">
        <v>120</v>
      </c>
      <c r="N23" s="33">
        <v>1</v>
      </c>
      <c r="O23" s="43" t="s">
        <v>219</v>
      </c>
      <c r="P23" s="33">
        <v>0</v>
      </c>
      <c r="Q23" s="43" t="s">
        <v>129</v>
      </c>
      <c r="R23" s="33">
        <v>0</v>
      </c>
      <c r="S23" s="43" t="s">
        <v>220</v>
      </c>
      <c r="T23" s="33">
        <v>1</v>
      </c>
      <c r="U23" s="43" t="s">
        <v>221</v>
      </c>
      <c r="V23" s="33">
        <v>1</v>
      </c>
      <c r="W23" s="43" t="s">
        <v>222</v>
      </c>
      <c r="X23" s="33">
        <v>0.5</v>
      </c>
      <c r="Y23" s="43" t="s">
        <v>223</v>
      </c>
      <c r="Z23" s="51">
        <v>1</v>
      </c>
      <c r="AA23" s="52">
        <v>0</v>
      </c>
      <c r="AB23" s="33"/>
      <c r="AC23" s="33"/>
      <c r="AD23" s="33"/>
      <c r="AE23" s="33"/>
      <c r="AF23" s="33"/>
      <c r="AG23" s="33"/>
      <c r="AH23" s="33"/>
      <c r="AI23" s="33"/>
      <c r="AJ23" s="33"/>
      <c r="AK23" s="33"/>
      <c r="AL23" s="33"/>
      <c r="AM23" s="33"/>
    </row>
    <row r="24" spans="1:39" ht="15.75" customHeight="1">
      <c r="A24" s="35" t="s">
        <v>10</v>
      </c>
      <c r="B24" s="38" t="s">
        <v>11</v>
      </c>
      <c r="C24" s="50" t="s">
        <v>12</v>
      </c>
      <c r="D24" s="43"/>
      <c r="E24" s="43"/>
      <c r="F24" s="220" t="s">
        <v>224</v>
      </c>
      <c r="G24" s="228">
        <f t="shared" si="15"/>
        <v>1</v>
      </c>
      <c r="H24" s="228">
        <f t="shared" si="16"/>
        <v>0</v>
      </c>
      <c r="I24" s="228">
        <f t="shared" si="17"/>
        <v>0</v>
      </c>
      <c r="J24" s="228">
        <f t="shared" si="18"/>
        <v>1</v>
      </c>
      <c r="K24" s="228">
        <f t="shared" si="19"/>
        <v>1</v>
      </c>
      <c r="L24" s="228">
        <f t="shared" si="20"/>
        <v>1</v>
      </c>
      <c r="M24" s="44" t="s">
        <v>120</v>
      </c>
      <c r="N24" s="33">
        <v>1</v>
      </c>
      <c r="O24" s="43" t="s">
        <v>225</v>
      </c>
      <c r="P24" s="33">
        <v>0</v>
      </c>
      <c r="Q24" s="43" t="s">
        <v>129</v>
      </c>
      <c r="R24" s="33">
        <v>0</v>
      </c>
      <c r="S24" s="43" t="s">
        <v>226</v>
      </c>
      <c r="T24" s="33">
        <v>1</v>
      </c>
      <c r="U24" s="43" t="s">
        <v>227</v>
      </c>
      <c r="V24" s="33">
        <v>1</v>
      </c>
      <c r="W24" s="43" t="s">
        <v>222</v>
      </c>
      <c r="X24" s="33">
        <v>1</v>
      </c>
      <c r="Y24" s="43" t="s">
        <v>228</v>
      </c>
      <c r="Z24" s="51">
        <v>1</v>
      </c>
      <c r="AA24" s="52">
        <v>0</v>
      </c>
      <c r="AB24" s="33"/>
      <c r="AC24" s="33"/>
      <c r="AD24" s="33"/>
      <c r="AE24" s="33"/>
      <c r="AF24" s="33"/>
      <c r="AG24" s="33"/>
      <c r="AH24" s="33"/>
      <c r="AI24" s="33"/>
      <c r="AJ24" s="33"/>
      <c r="AK24" s="33"/>
      <c r="AL24" s="33"/>
      <c r="AM24" s="33"/>
    </row>
    <row r="25" spans="1:39" ht="15.75" customHeight="1">
      <c r="A25" s="35" t="s">
        <v>10</v>
      </c>
      <c r="B25" s="38" t="s">
        <v>11</v>
      </c>
      <c r="C25" s="50" t="s">
        <v>12</v>
      </c>
      <c r="D25" s="43"/>
      <c r="E25" s="43"/>
      <c r="F25" s="220" t="s">
        <v>229</v>
      </c>
      <c r="G25" s="228">
        <f t="shared" si="15"/>
        <v>1</v>
      </c>
      <c r="H25" s="259">
        <f t="shared" si="16"/>
        <v>0</v>
      </c>
      <c r="I25" s="259">
        <f t="shared" si="17"/>
        <v>0</v>
      </c>
      <c r="J25" s="259">
        <f t="shared" si="18"/>
        <v>1</v>
      </c>
      <c r="K25" s="228">
        <f t="shared" si="19"/>
        <v>1</v>
      </c>
      <c r="L25" s="228">
        <f t="shared" si="20"/>
        <v>1</v>
      </c>
      <c r="M25" s="44" t="s">
        <v>120</v>
      </c>
      <c r="N25" s="185">
        <v>1</v>
      </c>
      <c r="O25" s="43" t="s">
        <v>230</v>
      </c>
      <c r="P25" s="33">
        <v>0</v>
      </c>
      <c r="Q25" s="43" t="s">
        <v>129</v>
      </c>
      <c r="R25" s="33">
        <v>0</v>
      </c>
      <c r="S25" s="43" t="s">
        <v>231</v>
      </c>
      <c r="T25" s="33">
        <v>1</v>
      </c>
      <c r="U25" s="43" t="s">
        <v>216</v>
      </c>
      <c r="V25" s="33">
        <v>1</v>
      </c>
      <c r="W25" s="43" t="s">
        <v>129</v>
      </c>
      <c r="X25" s="33">
        <v>1</v>
      </c>
      <c r="Y25" s="43" t="s">
        <v>217</v>
      </c>
      <c r="Z25" s="51">
        <v>1</v>
      </c>
      <c r="AA25" s="52">
        <v>0</v>
      </c>
      <c r="AB25" s="33"/>
      <c r="AC25" s="33"/>
      <c r="AD25" s="33"/>
      <c r="AE25" s="33"/>
      <c r="AF25" s="33"/>
      <c r="AG25" s="33"/>
      <c r="AH25" s="33"/>
      <c r="AI25" s="33"/>
      <c r="AJ25" s="33"/>
      <c r="AK25" s="33"/>
      <c r="AL25" s="33"/>
      <c r="AM25" s="33"/>
    </row>
    <row r="26" spans="1:39" ht="15.75" customHeight="1">
      <c r="A26" s="35" t="s">
        <v>10</v>
      </c>
      <c r="B26" s="38" t="s">
        <v>11</v>
      </c>
      <c r="C26" s="50" t="s">
        <v>12</v>
      </c>
      <c r="D26" s="43"/>
      <c r="E26" s="43"/>
      <c r="F26" s="220" t="s">
        <v>232</v>
      </c>
      <c r="G26" s="228">
        <f t="shared" si="15"/>
        <v>1</v>
      </c>
      <c r="H26" s="259">
        <f t="shared" si="16"/>
        <v>0</v>
      </c>
      <c r="I26" s="259">
        <f t="shared" si="17"/>
        <v>0</v>
      </c>
      <c r="J26" s="259">
        <f t="shared" si="18"/>
        <v>1</v>
      </c>
      <c r="K26" s="228">
        <f t="shared" si="19"/>
        <v>1</v>
      </c>
      <c r="L26" s="228">
        <f t="shared" si="20"/>
        <v>1</v>
      </c>
      <c r="M26" s="44" t="s">
        <v>120</v>
      </c>
      <c r="N26" s="185">
        <v>1</v>
      </c>
      <c r="O26" s="43" t="s">
        <v>233</v>
      </c>
      <c r="P26" s="33">
        <v>0</v>
      </c>
      <c r="Q26" s="43" t="s">
        <v>129</v>
      </c>
      <c r="R26" s="33">
        <v>0</v>
      </c>
      <c r="S26" s="43" t="s">
        <v>231</v>
      </c>
      <c r="T26" s="33">
        <v>1</v>
      </c>
      <c r="U26" s="43" t="s">
        <v>234</v>
      </c>
      <c r="V26" s="33">
        <v>1</v>
      </c>
      <c r="W26" s="43" t="s">
        <v>235</v>
      </c>
      <c r="X26" s="33">
        <v>1</v>
      </c>
      <c r="Y26" s="43" t="s">
        <v>236</v>
      </c>
      <c r="Z26" s="51">
        <v>1</v>
      </c>
      <c r="AA26" s="52">
        <v>0</v>
      </c>
      <c r="AB26" s="33"/>
      <c r="AC26" s="33"/>
      <c r="AD26" s="33"/>
      <c r="AE26" s="33"/>
      <c r="AF26" s="33"/>
      <c r="AG26" s="33"/>
      <c r="AH26" s="33"/>
      <c r="AI26" s="33"/>
      <c r="AJ26" s="33"/>
      <c r="AK26" s="33"/>
      <c r="AL26" s="33"/>
      <c r="AM26" s="33"/>
    </row>
    <row r="27" spans="1:39" ht="15.75" customHeight="1">
      <c r="A27" s="35" t="s">
        <v>10</v>
      </c>
      <c r="B27" s="38" t="s">
        <v>11</v>
      </c>
      <c r="C27" s="50" t="s">
        <v>12</v>
      </c>
      <c r="D27" s="43"/>
      <c r="E27" s="43"/>
      <c r="F27" s="220" t="s">
        <v>237</v>
      </c>
      <c r="G27" s="228">
        <f t="shared" si="15"/>
        <v>0.5</v>
      </c>
      <c r="H27" s="259">
        <f t="shared" si="16"/>
        <v>0</v>
      </c>
      <c r="I27" s="260" t="str">
        <f t="shared" si="17"/>
        <v>N/A</v>
      </c>
      <c r="J27" s="259">
        <f t="shared" si="18"/>
        <v>0</v>
      </c>
      <c r="K27" s="228">
        <f t="shared" si="19"/>
        <v>1</v>
      </c>
      <c r="L27" s="228">
        <f t="shared" si="20"/>
        <v>0</v>
      </c>
      <c r="M27" s="44" t="s">
        <v>142</v>
      </c>
      <c r="N27" s="33">
        <v>0.5</v>
      </c>
      <c r="O27" s="43" t="s">
        <v>238</v>
      </c>
      <c r="P27" s="33">
        <v>0</v>
      </c>
      <c r="Q27" s="43" t="s">
        <v>239</v>
      </c>
      <c r="R27" s="185">
        <v>-1</v>
      </c>
      <c r="S27" s="43" t="s">
        <v>240</v>
      </c>
      <c r="T27" s="33">
        <v>0</v>
      </c>
      <c r="U27" s="43" t="s">
        <v>241</v>
      </c>
      <c r="V27" s="33">
        <v>1</v>
      </c>
      <c r="W27" s="43" t="s">
        <v>129</v>
      </c>
      <c r="X27" s="33">
        <v>0</v>
      </c>
      <c r="Y27" s="43" t="s">
        <v>242</v>
      </c>
      <c r="Z27" s="51">
        <v>1</v>
      </c>
      <c r="AA27" s="52">
        <v>0</v>
      </c>
      <c r="AB27" s="33"/>
      <c r="AC27" s="33"/>
      <c r="AD27" s="33"/>
      <c r="AE27" s="33"/>
      <c r="AF27" s="33"/>
      <c r="AG27" s="33"/>
      <c r="AH27" s="33"/>
      <c r="AI27" s="33"/>
      <c r="AJ27" s="33"/>
      <c r="AK27" s="33"/>
      <c r="AL27" s="33"/>
      <c r="AM27" s="33"/>
    </row>
    <row r="28" spans="1:39" ht="15.75" customHeight="1">
      <c r="A28" s="35" t="s">
        <v>10</v>
      </c>
      <c r="B28" s="38" t="s">
        <v>11</v>
      </c>
      <c r="C28" s="50" t="s">
        <v>12</v>
      </c>
      <c r="D28" s="43"/>
      <c r="E28" s="43"/>
      <c r="F28" s="220" t="s">
        <v>243</v>
      </c>
      <c r="G28" s="228">
        <f t="shared" si="15"/>
        <v>0.5</v>
      </c>
      <c r="H28" s="259">
        <f t="shared" si="16"/>
        <v>1</v>
      </c>
      <c r="I28" s="260" t="str">
        <f t="shared" si="17"/>
        <v>N/A</v>
      </c>
      <c r="J28" s="259">
        <f t="shared" si="18"/>
        <v>1</v>
      </c>
      <c r="K28" s="228">
        <f t="shared" si="19"/>
        <v>1</v>
      </c>
      <c r="L28" s="228">
        <f t="shared" si="20"/>
        <v>0.5</v>
      </c>
      <c r="M28" s="44" t="s">
        <v>142</v>
      </c>
      <c r="N28" s="33">
        <v>0.5</v>
      </c>
      <c r="O28" s="43" t="s">
        <v>244</v>
      </c>
      <c r="P28" s="33">
        <v>1</v>
      </c>
      <c r="Q28" s="43" t="s">
        <v>129</v>
      </c>
      <c r="R28" s="185">
        <v>-1</v>
      </c>
      <c r="S28" s="43" t="s">
        <v>240</v>
      </c>
      <c r="T28" s="33">
        <v>1</v>
      </c>
      <c r="U28" s="43" t="s">
        <v>245</v>
      </c>
      <c r="V28" s="33">
        <v>1</v>
      </c>
      <c r="W28" s="43" t="s">
        <v>129</v>
      </c>
      <c r="X28" s="33">
        <v>0.5</v>
      </c>
      <c r="Y28" s="43" t="s">
        <v>246</v>
      </c>
      <c r="Z28" s="51">
        <v>1</v>
      </c>
      <c r="AA28" s="52">
        <v>0</v>
      </c>
      <c r="AB28" s="33"/>
      <c r="AC28" s="33"/>
      <c r="AD28" s="33"/>
      <c r="AE28" s="33"/>
      <c r="AF28" s="33"/>
      <c r="AG28" s="33"/>
      <c r="AH28" s="33"/>
      <c r="AI28" s="33"/>
      <c r="AJ28" s="33"/>
      <c r="AK28" s="33"/>
      <c r="AL28" s="33"/>
      <c r="AM28" s="33"/>
    </row>
    <row r="29" spans="1:39" ht="15.75" customHeight="1">
      <c r="A29" s="35" t="s">
        <v>10</v>
      </c>
      <c r="B29" s="38" t="s">
        <v>11</v>
      </c>
      <c r="C29" s="50" t="s">
        <v>12</v>
      </c>
      <c r="D29" s="43"/>
      <c r="E29" s="43"/>
      <c r="F29" s="220" t="s">
        <v>247</v>
      </c>
      <c r="G29" s="228">
        <f t="shared" si="15"/>
        <v>0.5</v>
      </c>
      <c r="H29" s="228">
        <f t="shared" si="16"/>
        <v>0</v>
      </c>
      <c r="I29" s="228">
        <f t="shared" si="17"/>
        <v>0</v>
      </c>
      <c r="J29" s="228">
        <f t="shared" si="18"/>
        <v>0.5</v>
      </c>
      <c r="K29" s="228">
        <f t="shared" si="19"/>
        <v>1</v>
      </c>
      <c r="L29" s="228">
        <f t="shared" si="20"/>
        <v>0</v>
      </c>
      <c r="M29" s="44" t="s">
        <v>120</v>
      </c>
      <c r="N29" s="33">
        <v>0.5</v>
      </c>
      <c r="O29" s="43" t="s">
        <v>248</v>
      </c>
      <c r="P29" s="33">
        <v>0</v>
      </c>
      <c r="Q29" s="43" t="s">
        <v>249</v>
      </c>
      <c r="R29" s="33">
        <v>0</v>
      </c>
      <c r="S29" s="43" t="s">
        <v>240</v>
      </c>
      <c r="T29" s="33">
        <v>0.5</v>
      </c>
      <c r="U29" s="43" t="s">
        <v>250</v>
      </c>
      <c r="V29" s="33">
        <v>1</v>
      </c>
      <c r="W29" s="43" t="s">
        <v>251</v>
      </c>
      <c r="X29" s="33">
        <v>0</v>
      </c>
      <c r="Y29" s="43" t="s">
        <v>252</v>
      </c>
      <c r="Z29" s="51">
        <v>1</v>
      </c>
      <c r="AA29" s="52">
        <v>0</v>
      </c>
      <c r="AB29" s="33"/>
      <c r="AC29" s="33"/>
      <c r="AD29" s="33"/>
      <c r="AE29" s="33"/>
      <c r="AF29" s="33"/>
      <c r="AG29" s="33"/>
      <c r="AH29" s="33"/>
      <c r="AI29" s="33"/>
      <c r="AJ29" s="33"/>
      <c r="AK29" s="33"/>
      <c r="AL29" s="33"/>
      <c r="AM29" s="33"/>
    </row>
    <row r="30" spans="1:39" ht="15.75" customHeight="1">
      <c r="A30" s="35" t="s">
        <v>10</v>
      </c>
      <c r="B30" s="38" t="s">
        <v>11</v>
      </c>
      <c r="C30" s="48" t="s">
        <v>13</v>
      </c>
      <c r="D30" s="48"/>
      <c r="E30" s="48"/>
      <c r="F30" s="222"/>
      <c r="G30" s="241">
        <f t="shared" ref="G30:L30" si="21">AVERAGE(G31:G48)</f>
        <v>0.88235294117647056</v>
      </c>
      <c r="H30" s="241">
        <f t="shared" si="21"/>
        <v>0.5</v>
      </c>
      <c r="I30" s="241">
        <f t="shared" si="21"/>
        <v>0.27777777777777779</v>
      </c>
      <c r="J30" s="241">
        <f t="shared" si="21"/>
        <v>0.58333333333333337</v>
      </c>
      <c r="K30" s="241">
        <f t="shared" si="21"/>
        <v>0.72222222222222221</v>
      </c>
      <c r="L30" s="241">
        <f t="shared" si="21"/>
        <v>0.70588235294117652</v>
      </c>
      <c r="M30" s="53"/>
      <c r="N30" s="48"/>
      <c r="O30" s="48"/>
      <c r="P30" s="48"/>
      <c r="Q30" s="48"/>
      <c r="R30" s="48"/>
      <c r="S30" s="48"/>
      <c r="T30" s="48"/>
      <c r="U30" s="48"/>
      <c r="V30" s="48"/>
      <c r="W30" s="48"/>
      <c r="X30" s="48"/>
      <c r="Y30" s="50"/>
      <c r="Z30" s="48"/>
      <c r="AA30" s="48"/>
      <c r="AB30" s="33"/>
      <c r="AC30" s="33"/>
      <c r="AD30" s="33"/>
      <c r="AE30" s="33"/>
      <c r="AF30" s="33"/>
      <c r="AG30" s="33"/>
      <c r="AH30" s="33"/>
      <c r="AI30" s="33"/>
      <c r="AJ30" s="33"/>
      <c r="AK30" s="33"/>
      <c r="AL30" s="33"/>
      <c r="AM30" s="33"/>
    </row>
    <row r="31" spans="1:39" ht="15.75" customHeight="1">
      <c r="A31" s="35" t="s">
        <v>10</v>
      </c>
      <c r="B31" s="38" t="s">
        <v>11</v>
      </c>
      <c r="C31" s="50" t="s">
        <v>13</v>
      </c>
      <c r="D31" s="43"/>
      <c r="E31" s="43"/>
      <c r="F31" s="220" t="s">
        <v>253</v>
      </c>
      <c r="G31" s="228">
        <f t="shared" ref="G31:G48" si="22">IF(N31&lt;0, "N/A", (N31 - AA31)/(Z31-AA31))</f>
        <v>1</v>
      </c>
      <c r="H31" s="228">
        <f t="shared" ref="H31:H48" si="23">IF(P31&lt;0, "N/A", (P31 - AA31)/(Z31-AA31))</f>
        <v>0</v>
      </c>
      <c r="I31" s="228">
        <f t="shared" ref="I31:I48" si="24">IF(R31&lt;0, "N/A", (R31 - AA31)/(Z31-AA31))</f>
        <v>0.5</v>
      </c>
      <c r="J31" s="228">
        <f t="shared" ref="J31:J48" si="25">IF(T31&lt;0, "N/A", (T31 - AA31)/(Z31-AA31))</f>
        <v>0.5</v>
      </c>
      <c r="K31" s="228">
        <f t="shared" ref="K31:K48" si="26">IF(V31&lt;0, "N/A", (V31 - AA31)/(Z31-AA31))</f>
        <v>0.5</v>
      </c>
      <c r="L31" s="228">
        <f t="shared" ref="L31:L48" si="27">IF(X31&lt;0, "N/A", (X31 - AA31)/(Z31-AA31))</f>
        <v>0.5</v>
      </c>
      <c r="M31" s="44" t="s">
        <v>120</v>
      </c>
      <c r="N31" s="33">
        <v>1</v>
      </c>
      <c r="O31" s="43" t="s">
        <v>254</v>
      </c>
      <c r="P31" s="33">
        <v>0</v>
      </c>
      <c r="Q31" s="43" t="s">
        <v>255</v>
      </c>
      <c r="R31" s="33">
        <v>0.5</v>
      </c>
      <c r="S31" s="43" t="s">
        <v>256</v>
      </c>
      <c r="T31" s="33">
        <v>0.5</v>
      </c>
      <c r="U31" s="43" t="s">
        <v>257</v>
      </c>
      <c r="V31" s="33">
        <v>0.5</v>
      </c>
      <c r="W31" s="43" t="s">
        <v>258</v>
      </c>
      <c r="X31" s="33">
        <v>0.5</v>
      </c>
      <c r="Y31" s="43" t="s">
        <v>259</v>
      </c>
      <c r="Z31" s="51">
        <v>1</v>
      </c>
      <c r="AA31" s="52">
        <v>0</v>
      </c>
      <c r="AB31" s="33"/>
      <c r="AC31" s="33"/>
      <c r="AD31" s="33"/>
      <c r="AE31" s="33"/>
      <c r="AF31" s="33"/>
      <c r="AG31" s="33"/>
      <c r="AH31" s="33"/>
      <c r="AI31" s="33"/>
      <c r="AJ31" s="33"/>
      <c r="AK31" s="33"/>
      <c r="AL31" s="33"/>
      <c r="AM31" s="33"/>
    </row>
    <row r="32" spans="1:39" ht="15.75" customHeight="1">
      <c r="A32" s="35" t="s">
        <v>10</v>
      </c>
      <c r="B32" s="38" t="s">
        <v>11</v>
      </c>
      <c r="C32" s="50" t="s">
        <v>13</v>
      </c>
      <c r="D32" s="43"/>
      <c r="E32" s="43"/>
      <c r="F32" s="220" t="s">
        <v>260</v>
      </c>
      <c r="G32" s="228">
        <f t="shared" si="22"/>
        <v>1</v>
      </c>
      <c r="H32" s="228">
        <f t="shared" si="23"/>
        <v>1</v>
      </c>
      <c r="I32" s="228">
        <f t="shared" si="24"/>
        <v>1</v>
      </c>
      <c r="J32" s="228">
        <f t="shared" si="25"/>
        <v>1</v>
      </c>
      <c r="K32" s="228">
        <f t="shared" si="26"/>
        <v>0.5</v>
      </c>
      <c r="L32" s="228">
        <f t="shared" si="27"/>
        <v>0.5</v>
      </c>
      <c r="M32" s="44" t="s">
        <v>120</v>
      </c>
      <c r="N32" s="33">
        <v>1</v>
      </c>
      <c r="O32" s="43" t="s">
        <v>261</v>
      </c>
      <c r="P32" s="33">
        <v>1</v>
      </c>
      <c r="Q32" s="43" t="s">
        <v>129</v>
      </c>
      <c r="R32" s="33">
        <v>1</v>
      </c>
      <c r="S32" s="43" t="s">
        <v>262</v>
      </c>
      <c r="T32" s="33">
        <v>1</v>
      </c>
      <c r="U32" s="43" t="s">
        <v>129</v>
      </c>
      <c r="V32" s="185">
        <v>0.5</v>
      </c>
      <c r="W32" s="186" t="s">
        <v>263</v>
      </c>
      <c r="X32" s="33">
        <v>0.5</v>
      </c>
      <c r="Y32" s="43" t="s">
        <v>264</v>
      </c>
      <c r="Z32" s="51">
        <v>1</v>
      </c>
      <c r="AA32" s="52">
        <v>0</v>
      </c>
      <c r="AB32" s="33"/>
      <c r="AC32" s="33"/>
      <c r="AD32" s="33"/>
      <c r="AE32" s="33"/>
      <c r="AF32" s="33"/>
      <c r="AG32" s="33"/>
      <c r="AH32" s="33"/>
      <c r="AI32" s="33"/>
      <c r="AJ32" s="33"/>
      <c r="AK32" s="33"/>
      <c r="AL32" s="33"/>
      <c r="AM32" s="33"/>
    </row>
    <row r="33" spans="1:39" ht="15.75" customHeight="1">
      <c r="A33" s="35" t="s">
        <v>10</v>
      </c>
      <c r="B33" s="38" t="s">
        <v>11</v>
      </c>
      <c r="C33" s="50" t="s">
        <v>13</v>
      </c>
      <c r="D33" s="43"/>
      <c r="E33" s="43"/>
      <c r="F33" s="220" t="s">
        <v>265</v>
      </c>
      <c r="G33" s="228">
        <f t="shared" si="22"/>
        <v>0.5</v>
      </c>
      <c r="H33" s="228">
        <f t="shared" si="23"/>
        <v>0.5</v>
      </c>
      <c r="I33" s="228">
        <f t="shared" si="24"/>
        <v>0</v>
      </c>
      <c r="J33" s="228">
        <f t="shared" si="25"/>
        <v>0.5</v>
      </c>
      <c r="K33" s="228">
        <f t="shared" si="26"/>
        <v>1</v>
      </c>
      <c r="L33" s="228">
        <f t="shared" si="27"/>
        <v>0.5</v>
      </c>
      <c r="M33" s="44" t="s">
        <v>120</v>
      </c>
      <c r="N33" s="185">
        <v>0.5</v>
      </c>
      <c r="O33" s="43" t="s">
        <v>266</v>
      </c>
      <c r="P33" s="185">
        <v>0.5</v>
      </c>
      <c r="Q33" s="186" t="s">
        <v>267</v>
      </c>
      <c r="R33" s="185">
        <v>0</v>
      </c>
      <c r="S33" s="43" t="s">
        <v>268</v>
      </c>
      <c r="T33" s="33">
        <v>0.5</v>
      </c>
      <c r="U33" s="43" t="s">
        <v>269</v>
      </c>
      <c r="V33" s="33">
        <v>1</v>
      </c>
      <c r="W33" s="43" t="s">
        <v>270</v>
      </c>
      <c r="X33" s="33">
        <v>0.5</v>
      </c>
      <c r="Y33" s="43" t="s">
        <v>271</v>
      </c>
      <c r="Z33" s="51">
        <v>1</v>
      </c>
      <c r="AA33" s="52">
        <v>0</v>
      </c>
      <c r="AB33" s="33"/>
      <c r="AC33" s="33"/>
      <c r="AD33" s="33"/>
      <c r="AE33" s="33"/>
      <c r="AF33" s="33"/>
      <c r="AG33" s="33"/>
      <c r="AH33" s="33"/>
      <c r="AI33" s="33"/>
      <c r="AJ33" s="33"/>
      <c r="AK33" s="33"/>
      <c r="AL33" s="33"/>
      <c r="AM33" s="33"/>
    </row>
    <row r="34" spans="1:39" ht="15.75" customHeight="1">
      <c r="A34" s="35" t="s">
        <v>10</v>
      </c>
      <c r="B34" s="38" t="s">
        <v>11</v>
      </c>
      <c r="C34" s="50" t="s">
        <v>13</v>
      </c>
      <c r="D34" s="43"/>
      <c r="E34" s="43"/>
      <c r="F34" s="220" t="s">
        <v>272</v>
      </c>
      <c r="G34" s="228">
        <f t="shared" si="22"/>
        <v>1</v>
      </c>
      <c r="H34" s="228">
        <f t="shared" si="23"/>
        <v>1</v>
      </c>
      <c r="I34" s="228">
        <f t="shared" si="24"/>
        <v>0</v>
      </c>
      <c r="J34" s="228">
        <f t="shared" si="25"/>
        <v>0</v>
      </c>
      <c r="K34" s="228">
        <f t="shared" si="26"/>
        <v>1</v>
      </c>
      <c r="L34" s="228">
        <f t="shared" si="27"/>
        <v>1</v>
      </c>
      <c r="M34" s="44" t="s">
        <v>120</v>
      </c>
      <c r="N34" s="185">
        <v>1</v>
      </c>
      <c r="O34" s="186" t="s">
        <v>273</v>
      </c>
      <c r="P34" s="185">
        <v>1</v>
      </c>
      <c r="Q34" s="186" t="s">
        <v>274</v>
      </c>
      <c r="R34" s="33">
        <v>0</v>
      </c>
      <c r="S34" s="43" t="s">
        <v>275</v>
      </c>
      <c r="T34" s="185">
        <v>0</v>
      </c>
      <c r="U34" s="43" t="s">
        <v>276</v>
      </c>
      <c r="V34" s="33">
        <v>1</v>
      </c>
      <c r="W34" s="43" t="s">
        <v>277</v>
      </c>
      <c r="X34" s="185">
        <v>1</v>
      </c>
      <c r="Y34" s="43" t="s">
        <v>278</v>
      </c>
      <c r="Z34" s="51">
        <v>1</v>
      </c>
      <c r="AA34" s="52">
        <v>0</v>
      </c>
      <c r="AB34" s="33"/>
      <c r="AC34" s="33"/>
      <c r="AD34" s="33"/>
      <c r="AE34" s="33"/>
      <c r="AF34" s="33"/>
      <c r="AG34" s="33"/>
      <c r="AH34" s="33"/>
      <c r="AI34" s="33"/>
      <c r="AJ34" s="33"/>
      <c r="AK34" s="33"/>
      <c r="AL34" s="33"/>
      <c r="AM34" s="33"/>
    </row>
    <row r="35" spans="1:39" ht="15.75" customHeight="1">
      <c r="A35" s="35" t="s">
        <v>10</v>
      </c>
      <c r="B35" s="38" t="s">
        <v>11</v>
      </c>
      <c r="C35" s="50" t="s">
        <v>13</v>
      </c>
      <c r="D35" s="43"/>
      <c r="E35" s="43"/>
      <c r="F35" s="220" t="s">
        <v>279</v>
      </c>
      <c r="G35" s="228">
        <f t="shared" si="22"/>
        <v>1</v>
      </c>
      <c r="H35" s="228">
        <f t="shared" si="23"/>
        <v>1</v>
      </c>
      <c r="I35" s="228">
        <f t="shared" si="24"/>
        <v>1</v>
      </c>
      <c r="J35" s="228">
        <f t="shared" si="25"/>
        <v>1</v>
      </c>
      <c r="K35" s="228">
        <f t="shared" si="26"/>
        <v>1</v>
      </c>
      <c r="L35" s="228">
        <f t="shared" si="27"/>
        <v>1</v>
      </c>
      <c r="M35" s="44" t="s">
        <v>120</v>
      </c>
      <c r="N35" s="33">
        <v>1</v>
      </c>
      <c r="O35" s="43" t="s">
        <v>280</v>
      </c>
      <c r="P35" s="33">
        <v>1</v>
      </c>
      <c r="Q35" s="43" t="s">
        <v>129</v>
      </c>
      <c r="R35" s="33">
        <v>1</v>
      </c>
      <c r="S35" s="43" t="s">
        <v>281</v>
      </c>
      <c r="T35" s="33">
        <v>1</v>
      </c>
      <c r="U35" s="43" t="s">
        <v>282</v>
      </c>
      <c r="V35" s="33">
        <v>1</v>
      </c>
      <c r="W35" s="43" t="s">
        <v>283</v>
      </c>
      <c r="X35" s="33">
        <v>1</v>
      </c>
      <c r="Y35" s="43" t="s">
        <v>284</v>
      </c>
      <c r="Z35" s="51">
        <v>1</v>
      </c>
      <c r="AA35" s="52">
        <v>0</v>
      </c>
      <c r="AB35" s="33"/>
      <c r="AC35" s="33"/>
      <c r="AD35" s="33"/>
      <c r="AE35" s="33"/>
      <c r="AF35" s="33"/>
      <c r="AG35" s="33"/>
      <c r="AH35" s="33"/>
      <c r="AI35" s="33"/>
      <c r="AJ35" s="33"/>
      <c r="AK35" s="33"/>
      <c r="AL35" s="33"/>
      <c r="AM35" s="33"/>
    </row>
    <row r="36" spans="1:39" ht="15.75" customHeight="1">
      <c r="A36" s="35" t="s">
        <v>10</v>
      </c>
      <c r="B36" s="38" t="s">
        <v>11</v>
      </c>
      <c r="C36" s="50" t="s">
        <v>13</v>
      </c>
      <c r="D36" s="43"/>
      <c r="E36" s="43"/>
      <c r="F36" s="220" t="s">
        <v>285</v>
      </c>
      <c r="G36" s="228">
        <f t="shared" si="22"/>
        <v>0.5</v>
      </c>
      <c r="H36" s="228">
        <f t="shared" si="23"/>
        <v>0</v>
      </c>
      <c r="I36" s="228">
        <f t="shared" si="24"/>
        <v>0</v>
      </c>
      <c r="J36" s="228">
        <f t="shared" si="25"/>
        <v>0.5</v>
      </c>
      <c r="K36" s="228">
        <f t="shared" si="26"/>
        <v>0.5</v>
      </c>
      <c r="L36" s="228">
        <f t="shared" si="27"/>
        <v>0.5</v>
      </c>
      <c r="M36" s="44" t="s">
        <v>120</v>
      </c>
      <c r="N36" s="33">
        <v>0.5</v>
      </c>
      <c r="O36" s="43" t="s">
        <v>286</v>
      </c>
      <c r="P36" s="33">
        <v>0</v>
      </c>
      <c r="Q36" s="43" t="s">
        <v>129</v>
      </c>
      <c r="R36" s="33">
        <v>0</v>
      </c>
      <c r="S36" s="43" t="s">
        <v>287</v>
      </c>
      <c r="T36" s="33">
        <v>0.5</v>
      </c>
      <c r="U36" s="43" t="s">
        <v>288</v>
      </c>
      <c r="V36" s="33">
        <v>0.5</v>
      </c>
      <c r="W36" s="186" t="s">
        <v>289</v>
      </c>
      <c r="X36" s="33">
        <v>0.5</v>
      </c>
      <c r="Y36" s="43" t="s">
        <v>290</v>
      </c>
      <c r="Z36" s="51">
        <v>1</v>
      </c>
      <c r="AA36" s="52">
        <v>0</v>
      </c>
      <c r="AB36" s="33"/>
      <c r="AC36" s="33"/>
      <c r="AD36" s="33"/>
      <c r="AE36" s="33"/>
      <c r="AF36" s="33"/>
      <c r="AG36" s="33"/>
      <c r="AH36" s="33"/>
      <c r="AI36" s="33"/>
      <c r="AJ36" s="33"/>
      <c r="AK36" s="33"/>
      <c r="AL36" s="33"/>
      <c r="AM36" s="33"/>
    </row>
    <row r="37" spans="1:39" ht="15.75" customHeight="1">
      <c r="A37" s="35" t="s">
        <v>10</v>
      </c>
      <c r="B37" s="38" t="s">
        <v>11</v>
      </c>
      <c r="C37" s="50" t="s">
        <v>13</v>
      </c>
      <c r="D37" s="43"/>
      <c r="E37" s="43"/>
      <c r="F37" s="220" t="s">
        <v>291</v>
      </c>
      <c r="G37" s="228">
        <f t="shared" si="22"/>
        <v>1</v>
      </c>
      <c r="H37" s="228">
        <f t="shared" si="23"/>
        <v>0.5</v>
      </c>
      <c r="I37" s="228">
        <f t="shared" si="24"/>
        <v>0.5</v>
      </c>
      <c r="J37" s="228">
        <f t="shared" si="25"/>
        <v>0.5</v>
      </c>
      <c r="K37" s="228">
        <f t="shared" si="26"/>
        <v>1</v>
      </c>
      <c r="L37" s="228">
        <f t="shared" si="27"/>
        <v>0.5</v>
      </c>
      <c r="M37" s="44" t="s">
        <v>120</v>
      </c>
      <c r="N37" s="33">
        <v>1</v>
      </c>
      <c r="O37" s="43" t="s">
        <v>292</v>
      </c>
      <c r="P37" s="33">
        <v>0.5</v>
      </c>
      <c r="Q37" s="43" t="s">
        <v>293</v>
      </c>
      <c r="R37" s="33">
        <v>0.5</v>
      </c>
      <c r="S37" s="43" t="s">
        <v>294</v>
      </c>
      <c r="T37" s="33">
        <v>0.5</v>
      </c>
      <c r="U37" s="43" t="s">
        <v>295</v>
      </c>
      <c r="V37" s="33">
        <v>1</v>
      </c>
      <c r="W37" s="43" t="s">
        <v>129</v>
      </c>
      <c r="X37" s="33">
        <v>0.5</v>
      </c>
      <c r="Y37" s="43" t="s">
        <v>296</v>
      </c>
      <c r="Z37" s="51">
        <v>1</v>
      </c>
      <c r="AA37" s="52">
        <v>0</v>
      </c>
      <c r="AB37" s="33"/>
      <c r="AC37" s="33"/>
      <c r="AD37" s="33"/>
      <c r="AE37" s="33"/>
      <c r="AF37" s="33"/>
      <c r="AG37" s="33"/>
      <c r="AH37" s="33"/>
      <c r="AI37" s="33"/>
      <c r="AJ37" s="33"/>
      <c r="AK37" s="33"/>
      <c r="AL37" s="33"/>
      <c r="AM37" s="33"/>
    </row>
    <row r="38" spans="1:39" ht="15.75" customHeight="1">
      <c r="A38" s="35" t="s">
        <v>10</v>
      </c>
      <c r="B38" s="38" t="s">
        <v>11</v>
      </c>
      <c r="C38" s="50" t="s">
        <v>13</v>
      </c>
      <c r="D38" s="43"/>
      <c r="E38" s="43"/>
      <c r="F38" s="220" t="s">
        <v>297</v>
      </c>
      <c r="G38" s="228">
        <f t="shared" si="22"/>
        <v>1</v>
      </c>
      <c r="H38" s="228">
        <f t="shared" si="23"/>
        <v>0.5</v>
      </c>
      <c r="I38" s="228">
        <f t="shared" si="24"/>
        <v>0</v>
      </c>
      <c r="J38" s="228">
        <f t="shared" si="25"/>
        <v>0.5</v>
      </c>
      <c r="K38" s="228">
        <f t="shared" si="26"/>
        <v>1</v>
      </c>
      <c r="L38" s="228">
        <f t="shared" si="27"/>
        <v>1</v>
      </c>
      <c r="M38" s="44" t="s">
        <v>120</v>
      </c>
      <c r="N38" s="33">
        <v>1</v>
      </c>
      <c r="O38" s="43" t="s">
        <v>298</v>
      </c>
      <c r="P38" s="33">
        <v>0.5</v>
      </c>
      <c r="Q38" s="43" t="s">
        <v>299</v>
      </c>
      <c r="R38" s="33">
        <v>0</v>
      </c>
      <c r="S38" s="43" t="s">
        <v>300</v>
      </c>
      <c r="T38" s="33">
        <v>0.5</v>
      </c>
      <c r="U38" s="43" t="s">
        <v>301</v>
      </c>
      <c r="V38" s="33">
        <v>1</v>
      </c>
      <c r="W38" s="43" t="s">
        <v>302</v>
      </c>
      <c r="X38" s="33">
        <v>1</v>
      </c>
      <c r="Y38" s="43" t="s">
        <v>303</v>
      </c>
      <c r="Z38" s="51">
        <v>1</v>
      </c>
      <c r="AA38" s="52">
        <v>0</v>
      </c>
      <c r="AB38" s="33"/>
      <c r="AC38" s="33"/>
      <c r="AD38" s="33"/>
      <c r="AE38" s="33"/>
      <c r="AF38" s="33"/>
      <c r="AG38" s="33"/>
      <c r="AH38" s="33"/>
      <c r="AI38" s="33"/>
      <c r="AJ38" s="33"/>
      <c r="AK38" s="33"/>
      <c r="AL38" s="33"/>
      <c r="AM38" s="33"/>
    </row>
    <row r="39" spans="1:39" ht="15.75" customHeight="1">
      <c r="A39" s="35" t="s">
        <v>10</v>
      </c>
      <c r="B39" s="38" t="s">
        <v>11</v>
      </c>
      <c r="C39" s="50" t="s">
        <v>13</v>
      </c>
      <c r="D39" s="43"/>
      <c r="E39" s="43"/>
      <c r="F39" s="220" t="s">
        <v>304</v>
      </c>
      <c r="G39" s="228">
        <f t="shared" si="22"/>
        <v>0.5</v>
      </c>
      <c r="H39" s="228">
        <f t="shared" si="23"/>
        <v>1</v>
      </c>
      <c r="I39" s="228">
        <f t="shared" si="24"/>
        <v>0</v>
      </c>
      <c r="J39" s="228">
        <f t="shared" si="25"/>
        <v>0.5</v>
      </c>
      <c r="K39" s="228">
        <f t="shared" si="26"/>
        <v>0</v>
      </c>
      <c r="L39" s="228">
        <f t="shared" si="27"/>
        <v>0.5</v>
      </c>
      <c r="M39" s="44" t="s">
        <v>120</v>
      </c>
      <c r="N39" s="33">
        <v>0.5</v>
      </c>
      <c r="O39" s="43" t="s">
        <v>305</v>
      </c>
      <c r="P39" s="33">
        <v>1</v>
      </c>
      <c r="Q39" s="43" t="s">
        <v>129</v>
      </c>
      <c r="R39" s="185">
        <v>0</v>
      </c>
      <c r="S39" s="43" t="s">
        <v>306</v>
      </c>
      <c r="T39" s="33">
        <v>0.5</v>
      </c>
      <c r="U39" s="43" t="s">
        <v>307</v>
      </c>
      <c r="V39" s="33">
        <v>0</v>
      </c>
      <c r="W39" s="43" t="s">
        <v>308</v>
      </c>
      <c r="X39" s="33">
        <v>0.5</v>
      </c>
      <c r="Y39" s="43" t="s">
        <v>309</v>
      </c>
      <c r="Z39" s="51">
        <v>1</v>
      </c>
      <c r="AA39" s="52">
        <v>0</v>
      </c>
      <c r="AB39" s="33"/>
      <c r="AC39" s="33"/>
      <c r="AD39" s="33"/>
      <c r="AE39" s="33"/>
      <c r="AF39" s="33"/>
      <c r="AG39" s="33"/>
      <c r="AH39" s="33"/>
      <c r="AI39" s="33"/>
      <c r="AJ39" s="33"/>
      <c r="AK39" s="33"/>
      <c r="AL39" s="33"/>
      <c r="AM39" s="33"/>
    </row>
    <row r="40" spans="1:39" ht="15.75" customHeight="1">
      <c r="A40" s="35" t="s">
        <v>10</v>
      </c>
      <c r="B40" s="38" t="s">
        <v>11</v>
      </c>
      <c r="C40" s="50" t="s">
        <v>13</v>
      </c>
      <c r="D40" s="43"/>
      <c r="E40" s="43"/>
      <c r="F40" s="220" t="s">
        <v>310</v>
      </c>
      <c r="G40" s="228">
        <f t="shared" si="22"/>
        <v>1</v>
      </c>
      <c r="H40" s="228">
        <f t="shared" si="23"/>
        <v>0.5</v>
      </c>
      <c r="I40" s="228">
        <f t="shared" si="24"/>
        <v>1</v>
      </c>
      <c r="J40" s="228">
        <f t="shared" si="25"/>
        <v>0.5</v>
      </c>
      <c r="K40" s="228">
        <f t="shared" si="26"/>
        <v>1</v>
      </c>
      <c r="L40" s="228">
        <f t="shared" si="27"/>
        <v>1</v>
      </c>
      <c r="M40" s="44" t="s">
        <v>120</v>
      </c>
      <c r="N40" s="33">
        <v>1</v>
      </c>
      <c r="O40" s="43" t="s">
        <v>311</v>
      </c>
      <c r="P40" s="33">
        <v>0.5</v>
      </c>
      <c r="Q40" s="43" t="s">
        <v>312</v>
      </c>
      <c r="R40" s="33">
        <v>1</v>
      </c>
      <c r="S40" s="43" t="s">
        <v>313</v>
      </c>
      <c r="T40" s="185">
        <v>0.5</v>
      </c>
      <c r="U40" s="43" t="s">
        <v>314</v>
      </c>
      <c r="V40" s="33">
        <v>1</v>
      </c>
      <c r="W40" s="43" t="s">
        <v>315</v>
      </c>
      <c r="X40" s="33">
        <v>1</v>
      </c>
      <c r="Y40" s="43" t="s">
        <v>316</v>
      </c>
      <c r="Z40" s="51">
        <v>1</v>
      </c>
      <c r="AA40" s="52">
        <v>0</v>
      </c>
      <c r="AB40" s="33"/>
      <c r="AC40" s="33"/>
      <c r="AD40" s="33"/>
      <c r="AE40" s="33"/>
      <c r="AF40" s="33"/>
      <c r="AG40" s="33"/>
      <c r="AH40" s="33"/>
      <c r="AI40" s="33"/>
      <c r="AJ40" s="33"/>
      <c r="AK40" s="33"/>
      <c r="AL40" s="33"/>
      <c r="AM40" s="33"/>
    </row>
    <row r="41" spans="1:39" ht="15.75" customHeight="1">
      <c r="A41" s="35" t="s">
        <v>10</v>
      </c>
      <c r="B41" s="38" t="s">
        <v>11</v>
      </c>
      <c r="C41" s="50" t="s">
        <v>13</v>
      </c>
      <c r="D41" s="43"/>
      <c r="E41" s="43"/>
      <c r="F41" s="220" t="s">
        <v>317</v>
      </c>
      <c r="G41" s="228">
        <f t="shared" si="22"/>
        <v>0.5</v>
      </c>
      <c r="H41" s="228">
        <f t="shared" si="23"/>
        <v>0.5</v>
      </c>
      <c r="I41" s="228">
        <f t="shared" si="24"/>
        <v>0.5</v>
      </c>
      <c r="J41" s="228">
        <f t="shared" si="25"/>
        <v>0.5</v>
      </c>
      <c r="K41" s="228">
        <f t="shared" si="26"/>
        <v>0.5</v>
      </c>
      <c r="L41" s="228">
        <f t="shared" si="27"/>
        <v>1</v>
      </c>
      <c r="M41" s="44" t="s">
        <v>120</v>
      </c>
      <c r="N41" s="33">
        <v>0.5</v>
      </c>
      <c r="O41" s="43" t="s">
        <v>318</v>
      </c>
      <c r="P41" s="185">
        <v>0.5</v>
      </c>
      <c r="Q41" s="188" t="s">
        <v>319</v>
      </c>
      <c r="R41" s="33">
        <v>0.5</v>
      </c>
      <c r="S41" s="43" t="s">
        <v>320</v>
      </c>
      <c r="T41" s="33">
        <v>0.5</v>
      </c>
      <c r="U41" s="43" t="s">
        <v>321</v>
      </c>
      <c r="V41" s="33">
        <v>0.5</v>
      </c>
      <c r="W41" s="43" t="s">
        <v>322</v>
      </c>
      <c r="X41" s="33">
        <v>1</v>
      </c>
      <c r="Y41" s="43" t="s">
        <v>316</v>
      </c>
      <c r="Z41" s="51">
        <v>1</v>
      </c>
      <c r="AA41" s="52">
        <v>0</v>
      </c>
      <c r="AB41" s="33"/>
      <c r="AC41" s="33"/>
      <c r="AD41" s="33"/>
      <c r="AE41" s="33"/>
      <c r="AF41" s="33"/>
      <c r="AG41" s="33"/>
      <c r="AH41" s="33"/>
      <c r="AI41" s="33"/>
      <c r="AJ41" s="33"/>
      <c r="AK41" s="33"/>
      <c r="AL41" s="33"/>
      <c r="AM41" s="33"/>
    </row>
    <row r="42" spans="1:39" ht="15.75" customHeight="1">
      <c r="A42" s="35" t="s">
        <v>10</v>
      </c>
      <c r="B42" s="38" t="s">
        <v>11</v>
      </c>
      <c r="C42" s="50" t="s">
        <v>13</v>
      </c>
      <c r="D42" s="43"/>
      <c r="E42" s="43"/>
      <c r="F42" s="220" t="s">
        <v>323</v>
      </c>
      <c r="G42" s="228" t="str">
        <f t="shared" si="22"/>
        <v>N/A</v>
      </c>
      <c r="H42" s="228">
        <f t="shared" si="23"/>
        <v>0.5</v>
      </c>
      <c r="I42" s="228">
        <f t="shared" si="24"/>
        <v>0</v>
      </c>
      <c r="J42" s="228">
        <f t="shared" si="25"/>
        <v>0.5</v>
      </c>
      <c r="K42" s="228">
        <f t="shared" si="26"/>
        <v>0</v>
      </c>
      <c r="L42" s="228" t="str">
        <f t="shared" si="27"/>
        <v>N/A</v>
      </c>
      <c r="M42" s="44" t="s">
        <v>142</v>
      </c>
      <c r="N42" s="33">
        <v>-1</v>
      </c>
      <c r="O42" s="43" t="s">
        <v>324</v>
      </c>
      <c r="P42" s="185">
        <v>0.5</v>
      </c>
      <c r="Q42" s="186" t="s">
        <v>325</v>
      </c>
      <c r="R42" s="185">
        <v>0</v>
      </c>
      <c r="S42" s="43" t="s">
        <v>326</v>
      </c>
      <c r="T42" s="33">
        <v>0.5</v>
      </c>
      <c r="U42" s="43" t="s">
        <v>327</v>
      </c>
      <c r="V42" s="33">
        <v>0</v>
      </c>
      <c r="W42" s="43" t="s">
        <v>328</v>
      </c>
      <c r="X42" s="33">
        <v>-1</v>
      </c>
      <c r="Y42" s="43" t="s">
        <v>329</v>
      </c>
      <c r="Z42" s="51">
        <v>1</v>
      </c>
      <c r="AA42" s="52">
        <v>0</v>
      </c>
      <c r="AB42" s="33"/>
      <c r="AC42" s="33"/>
      <c r="AD42" s="33"/>
      <c r="AE42" s="33"/>
      <c r="AF42" s="33"/>
      <c r="AG42" s="33"/>
      <c r="AH42" s="33"/>
      <c r="AI42" s="33"/>
      <c r="AJ42" s="33"/>
      <c r="AK42" s="33"/>
      <c r="AL42" s="33"/>
      <c r="AM42" s="33"/>
    </row>
    <row r="43" spans="1:39" ht="15.75" customHeight="1">
      <c r="A43" s="35" t="s">
        <v>10</v>
      </c>
      <c r="B43" s="38" t="s">
        <v>11</v>
      </c>
      <c r="C43" s="50" t="s">
        <v>13</v>
      </c>
      <c r="D43" s="43"/>
      <c r="E43" s="43"/>
      <c r="F43" s="220" t="s">
        <v>330</v>
      </c>
      <c r="G43" s="228">
        <f t="shared" si="22"/>
        <v>1</v>
      </c>
      <c r="H43" s="228">
        <f t="shared" si="23"/>
        <v>0</v>
      </c>
      <c r="I43" s="228">
        <f t="shared" si="24"/>
        <v>0</v>
      </c>
      <c r="J43" s="228">
        <f t="shared" si="25"/>
        <v>0.5</v>
      </c>
      <c r="K43" s="228">
        <f t="shared" si="26"/>
        <v>1</v>
      </c>
      <c r="L43" s="228">
        <f t="shared" si="27"/>
        <v>1</v>
      </c>
      <c r="M43" s="44" t="s">
        <v>120</v>
      </c>
      <c r="N43" s="33">
        <v>1</v>
      </c>
      <c r="O43" s="43" t="s">
        <v>331</v>
      </c>
      <c r="P43" s="33">
        <v>0</v>
      </c>
      <c r="Q43" s="187" t="s">
        <v>129</v>
      </c>
      <c r="R43" s="33">
        <v>0</v>
      </c>
      <c r="S43" s="43" t="s">
        <v>332</v>
      </c>
      <c r="T43" s="33">
        <v>0.5</v>
      </c>
      <c r="U43" s="43" t="s">
        <v>333</v>
      </c>
      <c r="V43" s="33">
        <v>1</v>
      </c>
      <c r="W43" s="43" t="s">
        <v>129</v>
      </c>
      <c r="X43" s="33">
        <v>1</v>
      </c>
      <c r="Y43" s="43" t="s">
        <v>334</v>
      </c>
      <c r="Z43" s="51">
        <v>1</v>
      </c>
      <c r="AA43" s="52">
        <v>0</v>
      </c>
      <c r="AB43" s="33"/>
      <c r="AC43" s="33"/>
      <c r="AD43" s="33"/>
      <c r="AE43" s="33"/>
      <c r="AF43" s="33"/>
      <c r="AG43" s="33"/>
      <c r="AH43" s="33"/>
      <c r="AI43" s="33"/>
      <c r="AJ43" s="33"/>
      <c r="AK43" s="33"/>
      <c r="AL43" s="33"/>
      <c r="AM43" s="33"/>
    </row>
    <row r="44" spans="1:39" ht="15.75" customHeight="1">
      <c r="A44" s="35" t="s">
        <v>10</v>
      </c>
      <c r="B44" s="38" t="s">
        <v>11</v>
      </c>
      <c r="C44" s="50" t="s">
        <v>13</v>
      </c>
      <c r="D44" s="43"/>
      <c r="E44" s="43"/>
      <c r="F44" s="220" t="s">
        <v>335</v>
      </c>
      <c r="G44" s="228">
        <f t="shared" si="22"/>
        <v>1</v>
      </c>
      <c r="H44" s="228">
        <f t="shared" si="23"/>
        <v>0</v>
      </c>
      <c r="I44" s="228">
        <f t="shared" si="24"/>
        <v>0.5</v>
      </c>
      <c r="J44" s="228">
        <f t="shared" si="25"/>
        <v>1</v>
      </c>
      <c r="K44" s="228">
        <f t="shared" si="26"/>
        <v>1</v>
      </c>
      <c r="L44" s="228">
        <f t="shared" si="27"/>
        <v>1</v>
      </c>
      <c r="M44" s="44" t="s">
        <v>120</v>
      </c>
      <c r="N44" s="185">
        <v>1</v>
      </c>
      <c r="O44" s="43" t="s">
        <v>129</v>
      </c>
      <c r="P44" s="185">
        <v>0</v>
      </c>
      <c r="Q44" s="43" t="s">
        <v>336</v>
      </c>
      <c r="R44" s="33">
        <v>0.5</v>
      </c>
      <c r="S44" s="43" t="s">
        <v>337</v>
      </c>
      <c r="T44" s="33">
        <v>1</v>
      </c>
      <c r="U44" s="43" t="s">
        <v>151</v>
      </c>
      <c r="V44" s="33">
        <v>1</v>
      </c>
      <c r="W44" s="43" t="s">
        <v>129</v>
      </c>
      <c r="X44" s="33">
        <v>1</v>
      </c>
      <c r="Y44" s="43" t="s">
        <v>338</v>
      </c>
      <c r="Z44" s="51">
        <v>1</v>
      </c>
      <c r="AA44" s="52">
        <v>0</v>
      </c>
      <c r="AB44" s="33"/>
      <c r="AC44" s="33"/>
      <c r="AD44" s="33"/>
      <c r="AE44" s="33"/>
      <c r="AF44" s="33"/>
      <c r="AG44" s="33"/>
      <c r="AH44" s="33"/>
      <c r="AI44" s="33"/>
      <c r="AJ44" s="33"/>
      <c r="AK44" s="33"/>
      <c r="AL44" s="33"/>
      <c r="AM44" s="33"/>
    </row>
    <row r="45" spans="1:39" ht="15.75" customHeight="1">
      <c r="A45" s="35" t="s">
        <v>10</v>
      </c>
      <c r="B45" s="38" t="s">
        <v>11</v>
      </c>
      <c r="C45" s="50" t="s">
        <v>13</v>
      </c>
      <c r="D45" s="43"/>
      <c r="E45" s="43"/>
      <c r="F45" s="220" t="s">
        <v>339</v>
      </c>
      <c r="G45" s="228">
        <f t="shared" si="22"/>
        <v>1</v>
      </c>
      <c r="H45" s="228">
        <f t="shared" si="23"/>
        <v>0.5</v>
      </c>
      <c r="I45" s="228">
        <f t="shared" si="24"/>
        <v>0</v>
      </c>
      <c r="J45" s="228">
        <f t="shared" si="25"/>
        <v>0.5</v>
      </c>
      <c r="K45" s="228">
        <f t="shared" si="26"/>
        <v>1</v>
      </c>
      <c r="L45" s="228">
        <f t="shared" si="27"/>
        <v>0.5</v>
      </c>
      <c r="M45" s="44" t="s">
        <v>120</v>
      </c>
      <c r="N45" s="33">
        <v>1</v>
      </c>
      <c r="O45" s="43" t="s">
        <v>340</v>
      </c>
      <c r="P45" s="33">
        <v>0.5</v>
      </c>
      <c r="Q45" s="43" t="s">
        <v>341</v>
      </c>
      <c r="R45" s="33">
        <v>0</v>
      </c>
      <c r="S45" s="43" t="s">
        <v>342</v>
      </c>
      <c r="T45" s="33">
        <v>0.5</v>
      </c>
      <c r="U45" s="43" t="s">
        <v>343</v>
      </c>
      <c r="V45" s="33">
        <v>1</v>
      </c>
      <c r="W45" s="43" t="s">
        <v>344</v>
      </c>
      <c r="X45" s="33">
        <v>0.5</v>
      </c>
      <c r="Y45" s="43" t="s">
        <v>345</v>
      </c>
      <c r="Z45" s="51">
        <v>1</v>
      </c>
      <c r="AA45" s="52">
        <v>0</v>
      </c>
      <c r="AB45" s="33"/>
      <c r="AC45" s="33"/>
      <c r="AD45" s="33"/>
      <c r="AE45" s="33"/>
      <c r="AF45" s="33"/>
      <c r="AG45" s="33"/>
      <c r="AH45" s="33"/>
      <c r="AI45" s="33"/>
      <c r="AJ45" s="33"/>
      <c r="AK45" s="33"/>
      <c r="AL45" s="33"/>
      <c r="AM45" s="33"/>
    </row>
    <row r="46" spans="1:39" ht="15.75" customHeight="1">
      <c r="A46" s="35" t="s">
        <v>10</v>
      </c>
      <c r="B46" s="38" t="s">
        <v>11</v>
      </c>
      <c r="C46" s="50" t="s">
        <v>13</v>
      </c>
      <c r="D46" s="43"/>
      <c r="E46" s="43"/>
      <c r="F46" s="220" t="s">
        <v>346</v>
      </c>
      <c r="G46" s="228">
        <f t="shared" si="22"/>
        <v>1</v>
      </c>
      <c r="H46" s="228">
        <f t="shared" si="23"/>
        <v>0.5</v>
      </c>
      <c r="I46" s="228">
        <f t="shared" si="24"/>
        <v>0</v>
      </c>
      <c r="J46" s="228">
        <f t="shared" si="25"/>
        <v>0.5</v>
      </c>
      <c r="K46" s="228">
        <f t="shared" si="26"/>
        <v>1</v>
      </c>
      <c r="L46" s="228">
        <f t="shared" si="27"/>
        <v>1</v>
      </c>
      <c r="M46" s="44" t="s">
        <v>120</v>
      </c>
      <c r="N46" s="33">
        <v>1</v>
      </c>
      <c r="O46" s="43" t="s">
        <v>347</v>
      </c>
      <c r="P46" s="33">
        <v>0.5</v>
      </c>
      <c r="Q46" s="43" t="s">
        <v>129</v>
      </c>
      <c r="R46" s="185">
        <v>0</v>
      </c>
      <c r="S46" s="43" t="s">
        <v>348</v>
      </c>
      <c r="T46" s="33">
        <v>0.5</v>
      </c>
      <c r="U46" s="43" t="s">
        <v>349</v>
      </c>
      <c r="V46" s="33">
        <v>1</v>
      </c>
      <c r="W46" s="43" t="s">
        <v>350</v>
      </c>
      <c r="X46" s="33">
        <v>1</v>
      </c>
      <c r="Y46" s="43" t="s">
        <v>351</v>
      </c>
      <c r="Z46" s="51">
        <v>1</v>
      </c>
      <c r="AA46" s="52">
        <v>0</v>
      </c>
      <c r="AB46" s="33"/>
      <c r="AC46" s="33"/>
      <c r="AD46" s="33"/>
      <c r="AE46" s="33"/>
      <c r="AF46" s="33"/>
      <c r="AG46" s="33"/>
      <c r="AH46" s="33"/>
      <c r="AI46" s="33"/>
      <c r="AJ46" s="33"/>
      <c r="AK46" s="33"/>
      <c r="AL46" s="33"/>
      <c r="AM46" s="33"/>
    </row>
    <row r="47" spans="1:39" ht="15.75" customHeight="1">
      <c r="A47" s="35" t="s">
        <v>10</v>
      </c>
      <c r="B47" s="38" t="s">
        <v>11</v>
      </c>
      <c r="C47" s="50" t="s">
        <v>13</v>
      </c>
      <c r="D47" s="43"/>
      <c r="E47" s="43"/>
      <c r="F47" s="220" t="s">
        <v>352</v>
      </c>
      <c r="G47" s="228">
        <f t="shared" si="22"/>
        <v>1</v>
      </c>
      <c r="H47" s="228">
        <f t="shared" si="23"/>
        <v>1</v>
      </c>
      <c r="I47" s="228">
        <f t="shared" si="24"/>
        <v>0</v>
      </c>
      <c r="J47" s="228">
        <f t="shared" si="25"/>
        <v>1</v>
      </c>
      <c r="K47" s="228">
        <f t="shared" si="26"/>
        <v>1</v>
      </c>
      <c r="L47" s="228">
        <f t="shared" si="27"/>
        <v>0.5</v>
      </c>
      <c r="M47" s="44" t="s">
        <v>120</v>
      </c>
      <c r="N47" s="33">
        <v>1</v>
      </c>
      <c r="O47" s="43" t="s">
        <v>353</v>
      </c>
      <c r="P47" s="33">
        <v>1</v>
      </c>
      <c r="Q47" s="43" t="s">
        <v>129</v>
      </c>
      <c r="R47" s="33">
        <v>0</v>
      </c>
      <c r="S47" s="43" t="s">
        <v>354</v>
      </c>
      <c r="T47" s="33">
        <v>1</v>
      </c>
      <c r="U47" s="43" t="s">
        <v>355</v>
      </c>
      <c r="V47" s="33">
        <v>1</v>
      </c>
      <c r="W47" s="43" t="s">
        <v>129</v>
      </c>
      <c r="X47" s="33">
        <v>0.5</v>
      </c>
      <c r="Y47" s="43" t="s">
        <v>356</v>
      </c>
      <c r="Z47" s="51">
        <v>1</v>
      </c>
      <c r="AA47" s="52">
        <v>0</v>
      </c>
      <c r="AB47" s="33"/>
      <c r="AC47" s="33"/>
      <c r="AD47" s="33"/>
      <c r="AE47" s="33"/>
      <c r="AF47" s="33"/>
      <c r="AG47" s="33"/>
      <c r="AH47" s="33"/>
      <c r="AI47" s="33"/>
      <c r="AJ47" s="33"/>
      <c r="AK47" s="33"/>
      <c r="AL47" s="33"/>
      <c r="AM47" s="33"/>
    </row>
    <row r="48" spans="1:39" ht="15.75" customHeight="1">
      <c r="A48" s="35" t="s">
        <v>10</v>
      </c>
      <c r="B48" s="38" t="s">
        <v>11</v>
      </c>
      <c r="C48" s="50" t="s">
        <v>13</v>
      </c>
      <c r="D48" s="43"/>
      <c r="E48" s="43"/>
      <c r="F48" s="220" t="s">
        <v>357</v>
      </c>
      <c r="G48" s="228">
        <f t="shared" si="22"/>
        <v>1</v>
      </c>
      <c r="H48" s="228">
        <f t="shared" si="23"/>
        <v>0</v>
      </c>
      <c r="I48" s="228">
        <f t="shared" si="24"/>
        <v>0</v>
      </c>
      <c r="J48" s="228">
        <f t="shared" si="25"/>
        <v>0.5</v>
      </c>
      <c r="K48" s="228">
        <f t="shared" si="26"/>
        <v>0</v>
      </c>
      <c r="L48" s="228">
        <f t="shared" si="27"/>
        <v>0</v>
      </c>
      <c r="M48" s="44" t="s">
        <v>120</v>
      </c>
      <c r="N48" s="33">
        <v>1</v>
      </c>
      <c r="O48" s="43" t="s">
        <v>358</v>
      </c>
      <c r="P48" s="33">
        <v>0</v>
      </c>
      <c r="Q48" s="43" t="s">
        <v>129</v>
      </c>
      <c r="R48" s="33">
        <v>0</v>
      </c>
      <c r="S48" s="43" t="s">
        <v>359</v>
      </c>
      <c r="T48" s="33">
        <v>0.5</v>
      </c>
      <c r="U48" s="43" t="s">
        <v>360</v>
      </c>
      <c r="V48" s="33">
        <v>0</v>
      </c>
      <c r="W48" s="43" t="s">
        <v>129</v>
      </c>
      <c r="X48" s="33">
        <v>0</v>
      </c>
      <c r="Y48" s="43" t="s">
        <v>361</v>
      </c>
      <c r="Z48" s="51">
        <v>1</v>
      </c>
      <c r="AA48" s="52">
        <v>0</v>
      </c>
      <c r="AB48" s="33"/>
      <c r="AC48" s="33"/>
      <c r="AD48" s="33"/>
      <c r="AE48" s="33"/>
      <c r="AF48" s="33"/>
      <c r="AG48" s="33"/>
      <c r="AH48" s="33"/>
      <c r="AI48" s="33"/>
      <c r="AJ48" s="33"/>
      <c r="AK48" s="33"/>
      <c r="AL48" s="33"/>
      <c r="AM48" s="33"/>
    </row>
    <row r="49" spans="1:39" ht="15.75" customHeight="1">
      <c r="A49" s="35" t="s">
        <v>10</v>
      </c>
      <c r="B49" s="38" t="s">
        <v>11</v>
      </c>
      <c r="C49" s="50" t="s">
        <v>13</v>
      </c>
      <c r="D49" s="43"/>
      <c r="E49" s="43"/>
      <c r="F49" s="220" t="s">
        <v>362</v>
      </c>
      <c r="G49" s="228">
        <f t="shared" ref="G49:G52" si="28">IF(Z49&gt;0,IF(N49&lt;0, "N/A", (N49 - AA49)/(Z49-AA49)),1)</f>
        <v>1</v>
      </c>
      <c r="H49" s="228">
        <f t="shared" ref="H49:H52" si="29">IF(Z49&gt;0,IF(P49&lt;0, "N/A", (P49 - AA49)/(Z49-AA49)),1)</f>
        <v>1</v>
      </c>
      <c r="I49" s="228">
        <f t="shared" ref="I49:I52" si="30">IF(Z49&gt;0,IF(R49&lt;0, "N/A", (R49 - AA49)/(Z49-AA49)),1)</f>
        <v>1</v>
      </c>
      <c r="J49" s="228">
        <f t="shared" ref="J49:J52" si="31">IF(Z49&gt;0,IF(T49&lt;0, "N/A", (T49 - AA49)/(Z49-AA49)),1)</f>
        <v>1</v>
      </c>
      <c r="K49" s="228">
        <f t="shared" ref="K49:K52" si="32">IF(Z49&gt;0,IF(V49&lt;0, "N/A", (V49 - AA49)/(Z49-AA49)),1)</f>
        <v>1</v>
      </c>
      <c r="L49" s="228">
        <f t="shared" ref="L49:L52" si="33">IF(Z49&gt;0,IF(X49&lt;0, "N/A", (X49 - AA49)/(Z49-AA49)),1)</f>
        <v>1</v>
      </c>
      <c r="M49" s="44" t="s">
        <v>120</v>
      </c>
      <c r="N49" s="33">
        <v>0</v>
      </c>
      <c r="O49" s="43" t="s">
        <v>363</v>
      </c>
      <c r="P49" s="33">
        <v>0</v>
      </c>
      <c r="Q49" s="43" t="s">
        <v>129</v>
      </c>
      <c r="R49" s="33">
        <v>0</v>
      </c>
      <c r="S49" s="43" t="s">
        <v>364</v>
      </c>
      <c r="T49" s="33">
        <v>0</v>
      </c>
      <c r="U49" s="43" t="s">
        <v>365</v>
      </c>
      <c r="V49" s="33">
        <v>0</v>
      </c>
      <c r="W49" s="43" t="s">
        <v>129</v>
      </c>
      <c r="X49" s="33">
        <v>0</v>
      </c>
      <c r="Y49" s="43" t="s">
        <v>366</v>
      </c>
      <c r="Z49" s="51">
        <v>0</v>
      </c>
      <c r="AA49" s="52">
        <v>0</v>
      </c>
      <c r="AB49" s="33"/>
      <c r="AC49" s="33"/>
      <c r="AD49" s="33"/>
      <c r="AE49" s="33"/>
      <c r="AF49" s="33"/>
      <c r="AG49" s="33"/>
      <c r="AH49" s="33"/>
      <c r="AI49" s="33"/>
      <c r="AJ49" s="33"/>
      <c r="AK49" s="33"/>
      <c r="AL49" s="33"/>
      <c r="AM49" s="33"/>
    </row>
    <row r="50" spans="1:39" ht="15.75" customHeight="1">
      <c r="A50" s="35" t="s">
        <v>10</v>
      </c>
      <c r="B50" s="38" t="s">
        <v>11</v>
      </c>
      <c r="C50" s="50" t="s">
        <v>13</v>
      </c>
      <c r="D50" s="43"/>
      <c r="E50" s="43"/>
      <c r="F50" s="220" t="s">
        <v>367</v>
      </c>
      <c r="G50" s="228">
        <f t="shared" si="28"/>
        <v>1</v>
      </c>
      <c r="H50" s="228">
        <f t="shared" si="29"/>
        <v>1</v>
      </c>
      <c r="I50" s="228">
        <f t="shared" si="30"/>
        <v>1</v>
      </c>
      <c r="J50" s="228">
        <f t="shared" si="31"/>
        <v>0</v>
      </c>
      <c r="K50" s="228">
        <f t="shared" si="32"/>
        <v>1</v>
      </c>
      <c r="L50" s="228">
        <f t="shared" si="33"/>
        <v>1</v>
      </c>
      <c r="M50" s="44" t="s">
        <v>142</v>
      </c>
      <c r="N50" s="33">
        <v>1</v>
      </c>
      <c r="O50" s="43" t="s">
        <v>368</v>
      </c>
      <c r="P50" s="33">
        <v>1</v>
      </c>
      <c r="Q50" s="43" t="s">
        <v>129</v>
      </c>
      <c r="R50" s="33">
        <v>1</v>
      </c>
      <c r="S50" s="43" t="s">
        <v>369</v>
      </c>
      <c r="T50" s="33">
        <v>0</v>
      </c>
      <c r="U50" s="43" t="s">
        <v>370</v>
      </c>
      <c r="V50" s="33">
        <v>1</v>
      </c>
      <c r="W50" s="43" t="s">
        <v>129</v>
      </c>
      <c r="X50" s="33">
        <v>1</v>
      </c>
      <c r="Y50" s="43" t="s">
        <v>371</v>
      </c>
      <c r="Z50" s="51">
        <v>1</v>
      </c>
      <c r="AA50" s="52">
        <v>0</v>
      </c>
      <c r="AB50" s="33"/>
      <c r="AC50" s="33"/>
      <c r="AD50" s="33"/>
      <c r="AE50" s="33"/>
      <c r="AF50" s="33"/>
      <c r="AG50" s="33"/>
      <c r="AH50" s="33"/>
      <c r="AI50" s="33"/>
      <c r="AJ50" s="33"/>
      <c r="AK50" s="33"/>
      <c r="AL50" s="33"/>
      <c r="AM50" s="33"/>
    </row>
    <row r="51" spans="1:39" ht="15.75" customHeight="1">
      <c r="A51" s="35" t="s">
        <v>10</v>
      </c>
      <c r="B51" s="38" t="s">
        <v>11</v>
      </c>
      <c r="C51" s="50" t="s">
        <v>13</v>
      </c>
      <c r="D51" s="43"/>
      <c r="E51" s="43"/>
      <c r="F51" s="220" t="s">
        <v>372</v>
      </c>
      <c r="G51" s="228">
        <f t="shared" si="28"/>
        <v>0.5</v>
      </c>
      <c r="H51" s="228">
        <f t="shared" si="29"/>
        <v>0</v>
      </c>
      <c r="I51" s="228">
        <f t="shared" si="30"/>
        <v>0</v>
      </c>
      <c r="J51" s="228">
        <f t="shared" si="31"/>
        <v>0.5</v>
      </c>
      <c r="K51" s="228">
        <f t="shared" si="32"/>
        <v>0</v>
      </c>
      <c r="L51" s="228">
        <f t="shared" si="33"/>
        <v>1</v>
      </c>
      <c r="M51" s="44" t="s">
        <v>120</v>
      </c>
      <c r="N51" s="33">
        <v>0.5</v>
      </c>
      <c r="O51" s="43" t="s">
        <v>373</v>
      </c>
      <c r="P51" s="33">
        <v>0</v>
      </c>
      <c r="Q51" s="43" t="s">
        <v>129</v>
      </c>
      <c r="R51" s="33">
        <v>0</v>
      </c>
      <c r="S51" s="43" t="s">
        <v>374</v>
      </c>
      <c r="T51" s="33">
        <v>0.5</v>
      </c>
      <c r="U51" s="43" t="s">
        <v>375</v>
      </c>
      <c r="V51" s="33">
        <v>0</v>
      </c>
      <c r="W51" s="43" t="s">
        <v>129</v>
      </c>
      <c r="X51" s="33">
        <v>1</v>
      </c>
      <c r="Y51" s="43" t="s">
        <v>376</v>
      </c>
      <c r="Z51" s="51">
        <v>1</v>
      </c>
      <c r="AA51" s="52">
        <v>0</v>
      </c>
      <c r="AB51" s="33"/>
      <c r="AC51" s="33"/>
      <c r="AD51" s="33"/>
      <c r="AE51" s="33"/>
      <c r="AF51" s="33"/>
      <c r="AG51" s="33"/>
      <c r="AH51" s="33"/>
      <c r="AI51" s="33"/>
      <c r="AJ51" s="33"/>
      <c r="AK51" s="33"/>
      <c r="AL51" s="33"/>
      <c r="AM51" s="33"/>
    </row>
    <row r="52" spans="1:39" ht="15.75" customHeight="1">
      <c r="A52" s="35" t="s">
        <v>10</v>
      </c>
      <c r="B52" s="38" t="s">
        <v>11</v>
      </c>
      <c r="C52" s="50" t="s">
        <v>13</v>
      </c>
      <c r="D52" s="43"/>
      <c r="E52" s="43"/>
      <c r="F52" s="220" t="s">
        <v>377</v>
      </c>
      <c r="G52" s="228">
        <f t="shared" si="28"/>
        <v>1</v>
      </c>
      <c r="H52" s="228">
        <f t="shared" si="29"/>
        <v>1</v>
      </c>
      <c r="I52" s="228">
        <f t="shared" si="30"/>
        <v>0</v>
      </c>
      <c r="J52" s="228" t="str">
        <f t="shared" si="31"/>
        <v>N/A</v>
      </c>
      <c r="K52" s="228">
        <f t="shared" si="32"/>
        <v>1</v>
      </c>
      <c r="L52" s="228" t="str">
        <f t="shared" si="33"/>
        <v>N/A</v>
      </c>
      <c r="M52" s="44" t="s">
        <v>120</v>
      </c>
      <c r="N52" s="33">
        <v>1</v>
      </c>
      <c r="O52" s="43" t="s">
        <v>378</v>
      </c>
      <c r="P52" s="33">
        <v>1</v>
      </c>
      <c r="Q52" s="43" t="s">
        <v>129</v>
      </c>
      <c r="R52" s="33">
        <v>0</v>
      </c>
      <c r="S52" s="43" t="s">
        <v>379</v>
      </c>
      <c r="T52" s="33">
        <v>-1</v>
      </c>
      <c r="U52" s="43" t="s">
        <v>380</v>
      </c>
      <c r="V52" s="33">
        <v>1</v>
      </c>
      <c r="W52" s="43" t="s">
        <v>129</v>
      </c>
      <c r="X52" s="33">
        <v>-1</v>
      </c>
      <c r="Y52" s="43" t="s">
        <v>381</v>
      </c>
      <c r="Z52" s="51">
        <v>1</v>
      </c>
      <c r="AA52" s="52">
        <v>0</v>
      </c>
      <c r="AB52" s="33"/>
      <c r="AC52" s="33"/>
      <c r="AD52" s="33"/>
      <c r="AE52" s="33"/>
      <c r="AF52" s="33"/>
      <c r="AG52" s="33"/>
      <c r="AH52" s="33"/>
      <c r="AI52" s="33"/>
      <c r="AJ52" s="33"/>
      <c r="AK52" s="33"/>
      <c r="AL52" s="33"/>
      <c r="AM52" s="33"/>
    </row>
    <row r="53" spans="1:39" ht="15.75" customHeight="1">
      <c r="A53" s="35" t="s">
        <v>10</v>
      </c>
      <c r="B53" s="38" t="s">
        <v>11</v>
      </c>
      <c r="C53" s="48" t="s">
        <v>382</v>
      </c>
      <c r="D53" s="48"/>
      <c r="E53" s="48"/>
      <c r="F53" s="222"/>
      <c r="G53" s="242">
        <f t="shared" ref="G53:L53" si="34">ROUND(AVERAGE(G54:G72),2)</f>
        <v>0.47</v>
      </c>
      <c r="H53" s="242">
        <f t="shared" si="34"/>
        <v>0.31</v>
      </c>
      <c r="I53" s="242">
        <f t="shared" si="34"/>
        <v>0.2</v>
      </c>
      <c r="J53" s="242">
        <f t="shared" si="34"/>
        <v>0.61</v>
      </c>
      <c r="K53" s="242">
        <f t="shared" si="34"/>
        <v>0.69</v>
      </c>
      <c r="L53" s="242">
        <f t="shared" si="34"/>
        <v>0.71</v>
      </c>
      <c r="M53" s="48"/>
      <c r="N53" s="49"/>
      <c r="O53" s="50"/>
      <c r="P53" s="49"/>
      <c r="Q53" s="50"/>
      <c r="R53" s="49"/>
      <c r="S53" s="50"/>
      <c r="T53" s="49"/>
      <c r="U53" s="50"/>
      <c r="V53" s="49"/>
      <c r="W53" s="50"/>
      <c r="X53" s="49"/>
      <c r="Y53" s="50"/>
      <c r="Z53" s="48"/>
      <c r="AA53" s="48"/>
      <c r="AB53" s="33"/>
      <c r="AC53" s="33"/>
      <c r="AD53" s="33"/>
      <c r="AE53" s="33"/>
      <c r="AF53" s="33"/>
      <c r="AG53" s="33"/>
      <c r="AH53" s="33"/>
      <c r="AI53" s="33"/>
      <c r="AJ53" s="33"/>
      <c r="AK53" s="33"/>
      <c r="AL53" s="33"/>
      <c r="AM53" s="33"/>
    </row>
    <row r="54" spans="1:39" ht="15.75" customHeight="1">
      <c r="A54" s="35" t="s">
        <v>10</v>
      </c>
      <c r="B54" s="38" t="s">
        <v>11</v>
      </c>
      <c r="C54" s="50" t="s">
        <v>382</v>
      </c>
      <c r="D54" s="43"/>
      <c r="E54" s="43"/>
      <c r="F54" s="220" t="s">
        <v>383</v>
      </c>
      <c r="G54" s="228">
        <f t="shared" ref="G54:G70" si="35">IF(N54&lt;0, "N/A", (N54 - AA54)/(Z54-AA54))</f>
        <v>1</v>
      </c>
      <c r="H54" s="228">
        <f t="shared" ref="H54:H70" si="36">IF(P54&lt;0, "N/A", (P54 - AA54)/(Z54-AA54))</f>
        <v>0.5</v>
      </c>
      <c r="I54" s="228">
        <f t="shared" ref="I54:I70" si="37">IF(R54&lt;0, "N/A", (R54 - AA54)/(Z54-AA54))</f>
        <v>0</v>
      </c>
      <c r="J54" s="228">
        <f t="shared" ref="J54:J70" si="38">IF(T54&lt;0, "N/A", (T54 - AA54)/(Z54-AA54))</f>
        <v>1</v>
      </c>
      <c r="K54" s="228">
        <f t="shared" ref="K54:K70" si="39">IF(V54&lt;0, "N/A", (V54 - AA54)/(Z54-AA54))</f>
        <v>0.5</v>
      </c>
      <c r="L54" s="228">
        <f t="shared" ref="L54:L70" si="40">IF(X54&lt;0, "N/A", (X54 - AA54)/(Z54-AA54))</f>
        <v>1</v>
      </c>
      <c r="M54" s="44" t="s">
        <v>120</v>
      </c>
      <c r="N54" s="33">
        <v>1</v>
      </c>
      <c r="O54" s="43" t="s">
        <v>384</v>
      </c>
      <c r="P54" s="185">
        <v>0.5</v>
      </c>
      <c r="Q54" s="186" t="s">
        <v>385</v>
      </c>
      <c r="R54" s="33">
        <v>0</v>
      </c>
      <c r="S54" s="43" t="s">
        <v>386</v>
      </c>
      <c r="T54" s="33">
        <v>1</v>
      </c>
      <c r="U54" s="43" t="s">
        <v>387</v>
      </c>
      <c r="V54" s="185">
        <v>0.5</v>
      </c>
      <c r="W54" s="43" t="s">
        <v>388</v>
      </c>
      <c r="X54" s="33">
        <v>1</v>
      </c>
      <c r="Y54" s="43" t="s">
        <v>389</v>
      </c>
      <c r="Z54" s="51">
        <v>1</v>
      </c>
      <c r="AA54" s="52">
        <v>0</v>
      </c>
      <c r="AB54" s="33"/>
      <c r="AC54" s="33"/>
      <c r="AD54" s="33"/>
      <c r="AE54" s="33"/>
      <c r="AF54" s="33"/>
      <c r="AG54" s="33"/>
      <c r="AH54" s="33"/>
      <c r="AI54" s="33"/>
      <c r="AJ54" s="33"/>
      <c r="AK54" s="33"/>
      <c r="AL54" s="33"/>
      <c r="AM54" s="33"/>
    </row>
    <row r="55" spans="1:39" ht="15.75" customHeight="1">
      <c r="A55" s="35" t="s">
        <v>10</v>
      </c>
      <c r="B55" s="38" t="s">
        <v>11</v>
      </c>
      <c r="C55" s="50" t="s">
        <v>382</v>
      </c>
      <c r="D55" s="43"/>
      <c r="E55" s="43"/>
      <c r="F55" s="220" t="s">
        <v>390</v>
      </c>
      <c r="G55" s="228">
        <f t="shared" si="35"/>
        <v>0</v>
      </c>
      <c r="H55" s="228">
        <f t="shared" si="36"/>
        <v>0.5</v>
      </c>
      <c r="I55" s="228">
        <f t="shared" si="37"/>
        <v>0</v>
      </c>
      <c r="J55" s="228">
        <f t="shared" si="38"/>
        <v>0.5</v>
      </c>
      <c r="K55" s="228">
        <f t="shared" si="39"/>
        <v>0</v>
      </c>
      <c r="L55" s="228">
        <f t="shared" si="40"/>
        <v>0.5</v>
      </c>
      <c r="M55" s="44" t="s">
        <v>120</v>
      </c>
      <c r="N55" s="33">
        <v>0</v>
      </c>
      <c r="O55" s="43" t="s">
        <v>391</v>
      </c>
      <c r="P55" s="33">
        <v>0.5</v>
      </c>
      <c r="Q55" s="43" t="s">
        <v>129</v>
      </c>
      <c r="R55" s="33">
        <v>0</v>
      </c>
      <c r="S55" s="43" t="s">
        <v>392</v>
      </c>
      <c r="T55" s="33">
        <v>0.5</v>
      </c>
      <c r="U55" s="43" t="s">
        <v>393</v>
      </c>
      <c r="V55" s="33">
        <v>0</v>
      </c>
      <c r="W55" s="43" t="s">
        <v>394</v>
      </c>
      <c r="X55" s="33">
        <v>0.5</v>
      </c>
      <c r="Y55" s="43" t="s">
        <v>395</v>
      </c>
      <c r="Z55" s="51">
        <v>1</v>
      </c>
      <c r="AA55" s="52">
        <v>0</v>
      </c>
      <c r="AB55" s="33"/>
      <c r="AC55" s="33"/>
      <c r="AD55" s="33"/>
      <c r="AE55" s="33"/>
      <c r="AF55" s="33"/>
      <c r="AG55" s="33"/>
      <c r="AH55" s="33"/>
      <c r="AI55" s="33"/>
      <c r="AJ55" s="33"/>
      <c r="AK55" s="33"/>
      <c r="AL55" s="33"/>
      <c r="AM55" s="33"/>
    </row>
    <row r="56" spans="1:39" ht="15.75" customHeight="1">
      <c r="A56" s="35" t="s">
        <v>10</v>
      </c>
      <c r="B56" s="38" t="s">
        <v>11</v>
      </c>
      <c r="C56" s="50" t="s">
        <v>382</v>
      </c>
      <c r="D56" s="43"/>
      <c r="E56" s="43"/>
      <c r="F56" s="220" t="s">
        <v>396</v>
      </c>
      <c r="G56" s="228">
        <f t="shared" si="35"/>
        <v>0</v>
      </c>
      <c r="H56" s="228">
        <f t="shared" si="36"/>
        <v>0</v>
      </c>
      <c r="I56" s="228">
        <f t="shared" si="37"/>
        <v>0.5</v>
      </c>
      <c r="J56" s="228">
        <f t="shared" si="38"/>
        <v>1</v>
      </c>
      <c r="K56" s="228">
        <f t="shared" si="39"/>
        <v>0</v>
      </c>
      <c r="L56" s="228">
        <f t="shared" si="40"/>
        <v>0.5</v>
      </c>
      <c r="M56" s="44" t="s">
        <v>120</v>
      </c>
      <c r="N56" s="33">
        <v>0</v>
      </c>
      <c r="O56" s="43" t="s">
        <v>397</v>
      </c>
      <c r="P56" s="33">
        <v>0</v>
      </c>
      <c r="Q56" s="43" t="s">
        <v>129</v>
      </c>
      <c r="R56" s="33">
        <v>0.5</v>
      </c>
      <c r="S56" s="43" t="s">
        <v>398</v>
      </c>
      <c r="T56" s="33">
        <v>1</v>
      </c>
      <c r="U56" s="43" t="s">
        <v>399</v>
      </c>
      <c r="V56" s="33">
        <v>0</v>
      </c>
      <c r="W56" s="43" t="s">
        <v>129</v>
      </c>
      <c r="X56" s="33">
        <v>0.5</v>
      </c>
      <c r="Y56" s="43" t="s">
        <v>400</v>
      </c>
      <c r="Z56" s="51">
        <v>1</v>
      </c>
      <c r="AA56" s="52">
        <v>0</v>
      </c>
      <c r="AB56" s="33"/>
      <c r="AC56" s="33"/>
      <c r="AD56" s="33"/>
      <c r="AE56" s="33"/>
      <c r="AF56" s="33"/>
      <c r="AG56" s="33"/>
      <c r="AH56" s="33"/>
      <c r="AI56" s="33"/>
      <c r="AJ56" s="33"/>
      <c r="AK56" s="33"/>
      <c r="AL56" s="33"/>
      <c r="AM56" s="33"/>
    </row>
    <row r="57" spans="1:39" ht="15.75" customHeight="1">
      <c r="A57" s="35" t="s">
        <v>10</v>
      </c>
      <c r="B57" s="38" t="s">
        <v>11</v>
      </c>
      <c r="C57" s="50" t="s">
        <v>382</v>
      </c>
      <c r="D57" s="43"/>
      <c r="E57" s="43"/>
      <c r="F57" s="220" t="s">
        <v>401</v>
      </c>
      <c r="G57" s="228">
        <f t="shared" si="35"/>
        <v>0.5</v>
      </c>
      <c r="H57" s="228">
        <f t="shared" si="36"/>
        <v>0</v>
      </c>
      <c r="I57" s="228">
        <f t="shared" si="37"/>
        <v>0</v>
      </c>
      <c r="J57" s="228">
        <f t="shared" si="38"/>
        <v>0.5</v>
      </c>
      <c r="K57" s="228">
        <f t="shared" si="39"/>
        <v>1</v>
      </c>
      <c r="L57" s="228">
        <f t="shared" si="40"/>
        <v>1</v>
      </c>
      <c r="M57" s="44" t="s">
        <v>120</v>
      </c>
      <c r="N57" s="33">
        <v>0.5</v>
      </c>
      <c r="O57" s="43" t="s">
        <v>402</v>
      </c>
      <c r="P57" s="33">
        <v>0</v>
      </c>
      <c r="Q57" s="43" t="s">
        <v>129</v>
      </c>
      <c r="R57" s="33">
        <v>0</v>
      </c>
      <c r="S57" s="43" t="s">
        <v>403</v>
      </c>
      <c r="T57" s="33">
        <v>0.5</v>
      </c>
      <c r="U57" s="43" t="s">
        <v>404</v>
      </c>
      <c r="V57" s="33">
        <v>1</v>
      </c>
      <c r="W57" s="43" t="s">
        <v>129</v>
      </c>
      <c r="X57" s="33">
        <v>1</v>
      </c>
      <c r="Y57" s="43" t="s">
        <v>405</v>
      </c>
      <c r="Z57" s="51">
        <v>1</v>
      </c>
      <c r="AA57" s="52">
        <v>0</v>
      </c>
      <c r="AB57" s="33"/>
      <c r="AC57" s="33"/>
      <c r="AD57" s="33"/>
      <c r="AE57" s="33"/>
      <c r="AF57" s="33"/>
      <c r="AG57" s="33"/>
      <c r="AH57" s="33"/>
      <c r="AI57" s="33"/>
      <c r="AJ57" s="33"/>
      <c r="AK57" s="33"/>
      <c r="AL57" s="33"/>
      <c r="AM57" s="33"/>
    </row>
    <row r="58" spans="1:39" ht="15.75" customHeight="1">
      <c r="A58" s="35" t="s">
        <v>10</v>
      </c>
      <c r="B58" s="38" t="s">
        <v>11</v>
      </c>
      <c r="C58" s="50" t="s">
        <v>382</v>
      </c>
      <c r="D58" s="43"/>
      <c r="E58" s="43"/>
      <c r="F58" s="220" t="s">
        <v>406</v>
      </c>
      <c r="G58" s="228">
        <f t="shared" si="35"/>
        <v>0</v>
      </c>
      <c r="H58" s="228">
        <f t="shared" si="36"/>
        <v>0.5</v>
      </c>
      <c r="I58" s="228">
        <f t="shared" si="37"/>
        <v>0.5</v>
      </c>
      <c r="J58" s="228">
        <f t="shared" si="38"/>
        <v>0</v>
      </c>
      <c r="K58" s="228">
        <f t="shared" si="39"/>
        <v>0</v>
      </c>
      <c r="L58" s="228">
        <f t="shared" si="40"/>
        <v>0</v>
      </c>
      <c r="M58" s="44" t="s">
        <v>120</v>
      </c>
      <c r="N58" s="33">
        <v>0</v>
      </c>
      <c r="O58" s="43" t="s">
        <v>407</v>
      </c>
      <c r="P58" s="185">
        <v>0.5</v>
      </c>
      <c r="Q58" s="185" t="s">
        <v>408</v>
      </c>
      <c r="R58" s="185">
        <v>0.5</v>
      </c>
      <c r="S58" s="43" t="s">
        <v>409</v>
      </c>
      <c r="T58" s="33">
        <v>0</v>
      </c>
      <c r="U58" s="43" t="s">
        <v>365</v>
      </c>
      <c r="V58" s="33">
        <v>0</v>
      </c>
      <c r="W58" s="43" t="s">
        <v>129</v>
      </c>
      <c r="X58" s="33">
        <v>0</v>
      </c>
      <c r="Y58" s="43" t="s">
        <v>410</v>
      </c>
      <c r="Z58" s="51">
        <v>1</v>
      </c>
      <c r="AA58" s="52">
        <v>0</v>
      </c>
      <c r="AB58" s="33"/>
      <c r="AC58" s="33"/>
      <c r="AD58" s="33"/>
      <c r="AE58" s="33"/>
      <c r="AF58" s="33"/>
      <c r="AG58" s="33"/>
      <c r="AH58" s="33"/>
      <c r="AI58" s="33"/>
      <c r="AJ58" s="33"/>
      <c r="AK58" s="33"/>
      <c r="AL58" s="33"/>
      <c r="AM58" s="33"/>
    </row>
    <row r="59" spans="1:39" ht="15.75" customHeight="1">
      <c r="A59" s="35" t="s">
        <v>10</v>
      </c>
      <c r="B59" s="38" t="s">
        <v>11</v>
      </c>
      <c r="C59" s="50" t="s">
        <v>382</v>
      </c>
      <c r="D59" s="43"/>
      <c r="E59" s="43"/>
      <c r="F59" s="220" t="s">
        <v>411</v>
      </c>
      <c r="G59" s="228">
        <f t="shared" si="35"/>
        <v>1</v>
      </c>
      <c r="H59" s="228">
        <f t="shared" si="36"/>
        <v>1</v>
      </c>
      <c r="I59" s="228">
        <f t="shared" si="37"/>
        <v>0.5</v>
      </c>
      <c r="J59" s="228">
        <f t="shared" si="38"/>
        <v>0.5</v>
      </c>
      <c r="K59" s="228">
        <f t="shared" si="39"/>
        <v>1</v>
      </c>
      <c r="L59" s="228">
        <f t="shared" si="40"/>
        <v>1</v>
      </c>
      <c r="M59" s="44" t="s">
        <v>120</v>
      </c>
      <c r="N59" s="33">
        <v>1</v>
      </c>
      <c r="O59" s="43" t="s">
        <v>412</v>
      </c>
      <c r="P59" s="33">
        <v>1</v>
      </c>
      <c r="Q59" s="43" t="s">
        <v>129</v>
      </c>
      <c r="R59" s="33">
        <v>0.5</v>
      </c>
      <c r="S59" s="43" t="s">
        <v>413</v>
      </c>
      <c r="T59" s="33">
        <v>0.5</v>
      </c>
      <c r="U59" s="43" t="s">
        <v>414</v>
      </c>
      <c r="V59" s="33">
        <v>1</v>
      </c>
      <c r="W59" s="43" t="s">
        <v>415</v>
      </c>
      <c r="X59" s="33">
        <v>1</v>
      </c>
      <c r="Y59" s="43" t="s">
        <v>416</v>
      </c>
      <c r="Z59" s="51">
        <v>1</v>
      </c>
      <c r="AA59" s="52">
        <v>0</v>
      </c>
      <c r="AB59" s="33"/>
      <c r="AC59" s="33"/>
      <c r="AD59" s="33"/>
      <c r="AE59" s="33"/>
      <c r="AF59" s="33"/>
      <c r="AG59" s="33"/>
      <c r="AH59" s="33"/>
      <c r="AI59" s="33"/>
      <c r="AJ59" s="33"/>
      <c r="AK59" s="33"/>
      <c r="AL59" s="33"/>
      <c r="AM59" s="33"/>
    </row>
    <row r="60" spans="1:39" ht="15.75" customHeight="1">
      <c r="A60" s="35" t="s">
        <v>10</v>
      </c>
      <c r="B60" s="38" t="s">
        <v>11</v>
      </c>
      <c r="C60" s="50" t="s">
        <v>382</v>
      </c>
      <c r="D60" s="43"/>
      <c r="E60" s="43"/>
      <c r="F60" s="220" t="s">
        <v>417</v>
      </c>
      <c r="G60" s="228">
        <f t="shared" si="35"/>
        <v>1</v>
      </c>
      <c r="H60" s="228">
        <f t="shared" si="36"/>
        <v>0</v>
      </c>
      <c r="I60" s="228">
        <f t="shared" si="37"/>
        <v>0</v>
      </c>
      <c r="J60" s="228">
        <f t="shared" si="38"/>
        <v>1</v>
      </c>
      <c r="K60" s="228">
        <f t="shared" si="39"/>
        <v>1</v>
      </c>
      <c r="L60" s="228">
        <f t="shared" si="40"/>
        <v>1</v>
      </c>
      <c r="M60" s="44" t="s">
        <v>120</v>
      </c>
      <c r="N60" s="33">
        <v>1</v>
      </c>
      <c r="O60" s="43" t="s">
        <v>418</v>
      </c>
      <c r="P60" s="33">
        <v>0</v>
      </c>
      <c r="Q60" s="43" t="s">
        <v>129</v>
      </c>
      <c r="R60" s="33">
        <v>0</v>
      </c>
      <c r="S60" s="43" t="s">
        <v>419</v>
      </c>
      <c r="T60" s="33">
        <v>1</v>
      </c>
      <c r="U60" s="43" t="s">
        <v>420</v>
      </c>
      <c r="V60" s="33">
        <v>1</v>
      </c>
      <c r="W60" s="43" t="s">
        <v>421</v>
      </c>
      <c r="X60" s="33">
        <v>1</v>
      </c>
      <c r="Y60" s="43" t="s">
        <v>422</v>
      </c>
      <c r="Z60" s="51">
        <v>1</v>
      </c>
      <c r="AA60" s="52">
        <v>0</v>
      </c>
      <c r="AB60" s="33"/>
      <c r="AC60" s="33"/>
      <c r="AD60" s="33"/>
      <c r="AE60" s="33"/>
      <c r="AF60" s="33"/>
      <c r="AG60" s="33"/>
      <c r="AH60" s="33"/>
      <c r="AI60" s="33"/>
      <c r="AJ60" s="33"/>
      <c r="AK60" s="33"/>
      <c r="AL60" s="33"/>
      <c r="AM60" s="33"/>
    </row>
    <row r="61" spans="1:39" ht="15.75" customHeight="1">
      <c r="A61" s="35" t="s">
        <v>10</v>
      </c>
      <c r="B61" s="38" t="s">
        <v>11</v>
      </c>
      <c r="C61" s="50" t="s">
        <v>382</v>
      </c>
      <c r="D61" s="43"/>
      <c r="E61" s="43"/>
      <c r="F61" s="220" t="s">
        <v>423</v>
      </c>
      <c r="G61" s="228">
        <f t="shared" si="35"/>
        <v>1</v>
      </c>
      <c r="H61" s="228">
        <f t="shared" si="36"/>
        <v>0.5</v>
      </c>
      <c r="I61" s="228">
        <f t="shared" si="37"/>
        <v>0.5</v>
      </c>
      <c r="J61" s="228">
        <f t="shared" si="38"/>
        <v>0.5</v>
      </c>
      <c r="K61" s="228">
        <f t="shared" si="39"/>
        <v>1</v>
      </c>
      <c r="L61" s="228">
        <f t="shared" si="40"/>
        <v>1</v>
      </c>
      <c r="M61" s="44" t="s">
        <v>120</v>
      </c>
      <c r="N61" s="33">
        <v>1</v>
      </c>
      <c r="O61" s="43" t="s">
        <v>424</v>
      </c>
      <c r="P61" s="185">
        <v>0.5</v>
      </c>
      <c r="Q61" s="185" t="s">
        <v>425</v>
      </c>
      <c r="R61" s="33">
        <v>0.5</v>
      </c>
      <c r="S61" s="43" t="s">
        <v>426</v>
      </c>
      <c r="T61" s="33">
        <v>0.5</v>
      </c>
      <c r="U61" s="43" t="s">
        <v>427</v>
      </c>
      <c r="V61" s="33">
        <v>1</v>
      </c>
      <c r="W61" s="43" t="s">
        <v>129</v>
      </c>
      <c r="X61" s="33">
        <v>1</v>
      </c>
      <c r="Y61" s="43" t="s">
        <v>428</v>
      </c>
      <c r="Z61" s="51">
        <v>1</v>
      </c>
      <c r="AA61" s="52">
        <v>0</v>
      </c>
      <c r="AB61" s="33"/>
      <c r="AC61" s="33"/>
      <c r="AD61" s="33"/>
      <c r="AE61" s="33"/>
      <c r="AF61" s="33"/>
      <c r="AG61" s="33"/>
      <c r="AH61" s="33"/>
      <c r="AI61" s="33"/>
      <c r="AJ61" s="33"/>
      <c r="AK61" s="33"/>
      <c r="AL61" s="33"/>
      <c r="AM61" s="33"/>
    </row>
    <row r="62" spans="1:39" ht="15.75" customHeight="1">
      <c r="A62" s="35" t="s">
        <v>10</v>
      </c>
      <c r="B62" s="38" t="s">
        <v>11</v>
      </c>
      <c r="C62" s="50" t="s">
        <v>382</v>
      </c>
      <c r="D62" s="43"/>
      <c r="E62" s="43"/>
      <c r="F62" s="220" t="s">
        <v>429</v>
      </c>
      <c r="G62" s="228">
        <f t="shared" si="35"/>
        <v>0.5</v>
      </c>
      <c r="H62" s="228">
        <f t="shared" si="36"/>
        <v>1</v>
      </c>
      <c r="I62" s="228">
        <f t="shared" si="37"/>
        <v>0.5</v>
      </c>
      <c r="J62" s="228">
        <f t="shared" si="38"/>
        <v>0.5</v>
      </c>
      <c r="K62" s="228">
        <f t="shared" si="39"/>
        <v>1</v>
      </c>
      <c r="L62" s="228">
        <f t="shared" si="40"/>
        <v>1</v>
      </c>
      <c r="M62" s="44" t="s">
        <v>120</v>
      </c>
      <c r="N62" s="185">
        <v>0.5</v>
      </c>
      <c r="O62" s="43" t="s">
        <v>430</v>
      </c>
      <c r="P62" s="33">
        <v>1</v>
      </c>
      <c r="Q62" s="43" t="s">
        <v>129</v>
      </c>
      <c r="R62" s="33">
        <v>0.5</v>
      </c>
      <c r="S62" s="43" t="s">
        <v>431</v>
      </c>
      <c r="T62" s="33">
        <v>0.5</v>
      </c>
      <c r="U62" s="43" t="s">
        <v>432</v>
      </c>
      <c r="V62" s="33">
        <v>1</v>
      </c>
      <c r="W62" s="43" t="s">
        <v>433</v>
      </c>
      <c r="X62" s="33">
        <v>1</v>
      </c>
      <c r="Y62" s="43" t="s">
        <v>434</v>
      </c>
      <c r="Z62" s="51">
        <v>1</v>
      </c>
      <c r="AA62" s="52">
        <v>0</v>
      </c>
      <c r="AB62" s="33"/>
      <c r="AC62" s="33"/>
      <c r="AD62" s="33"/>
      <c r="AE62" s="33"/>
      <c r="AF62" s="33"/>
      <c r="AG62" s="33"/>
      <c r="AH62" s="33"/>
      <c r="AI62" s="33"/>
      <c r="AJ62" s="33"/>
      <c r="AK62" s="33"/>
      <c r="AL62" s="33"/>
      <c r="AM62" s="33"/>
    </row>
    <row r="63" spans="1:39" ht="15.75" customHeight="1">
      <c r="A63" s="35" t="s">
        <v>10</v>
      </c>
      <c r="B63" s="38" t="s">
        <v>11</v>
      </c>
      <c r="C63" s="50" t="s">
        <v>382</v>
      </c>
      <c r="D63" s="43"/>
      <c r="E63" s="43"/>
      <c r="F63" s="220" t="s">
        <v>435</v>
      </c>
      <c r="G63" s="228">
        <f t="shared" si="35"/>
        <v>0.5</v>
      </c>
      <c r="H63" s="228">
        <f t="shared" si="36"/>
        <v>0</v>
      </c>
      <c r="I63" s="228">
        <f t="shared" si="37"/>
        <v>0</v>
      </c>
      <c r="J63" s="228">
        <f t="shared" si="38"/>
        <v>1</v>
      </c>
      <c r="K63" s="228">
        <f t="shared" si="39"/>
        <v>1</v>
      </c>
      <c r="L63" s="228">
        <f t="shared" si="40"/>
        <v>1</v>
      </c>
      <c r="M63" s="44" t="s">
        <v>120</v>
      </c>
      <c r="N63" s="33">
        <v>0.5</v>
      </c>
      <c r="O63" s="43" t="s">
        <v>436</v>
      </c>
      <c r="P63" s="33">
        <v>0</v>
      </c>
      <c r="Q63" s="43" t="s">
        <v>129</v>
      </c>
      <c r="R63" s="33">
        <v>0</v>
      </c>
      <c r="S63" s="43" t="s">
        <v>437</v>
      </c>
      <c r="T63" s="33">
        <v>1</v>
      </c>
      <c r="U63" s="43" t="s">
        <v>151</v>
      </c>
      <c r="V63" s="33">
        <v>1</v>
      </c>
      <c r="W63" s="43" t="s">
        <v>129</v>
      </c>
      <c r="X63" s="33">
        <v>1</v>
      </c>
      <c r="Y63" s="43" t="s">
        <v>438</v>
      </c>
      <c r="Z63" s="51">
        <v>1</v>
      </c>
      <c r="AA63" s="52">
        <v>0</v>
      </c>
      <c r="AB63" s="33"/>
      <c r="AC63" s="33"/>
      <c r="AD63" s="33"/>
      <c r="AE63" s="33"/>
      <c r="AF63" s="33"/>
      <c r="AG63" s="33"/>
      <c r="AH63" s="33"/>
      <c r="AI63" s="33"/>
      <c r="AJ63" s="33"/>
      <c r="AK63" s="33"/>
      <c r="AL63" s="33"/>
      <c r="AM63" s="33"/>
    </row>
    <row r="64" spans="1:39" ht="15.75" customHeight="1">
      <c r="A64" s="35" t="s">
        <v>10</v>
      </c>
      <c r="B64" s="38" t="s">
        <v>11</v>
      </c>
      <c r="C64" s="50" t="s">
        <v>382</v>
      </c>
      <c r="D64" s="43"/>
      <c r="E64" s="43"/>
      <c r="F64" s="220" t="s">
        <v>439</v>
      </c>
      <c r="G64" s="228">
        <f t="shared" si="35"/>
        <v>0</v>
      </c>
      <c r="H64" s="228">
        <f t="shared" si="36"/>
        <v>0.5</v>
      </c>
      <c r="I64" s="228" t="str">
        <f t="shared" si="37"/>
        <v>N/A</v>
      </c>
      <c r="J64" s="228">
        <f t="shared" si="38"/>
        <v>1</v>
      </c>
      <c r="K64" s="228">
        <f t="shared" si="39"/>
        <v>1</v>
      </c>
      <c r="L64" s="228">
        <f t="shared" si="40"/>
        <v>1</v>
      </c>
      <c r="M64" s="44" t="s">
        <v>120</v>
      </c>
      <c r="N64" s="33">
        <v>0</v>
      </c>
      <c r="O64" s="43" t="s">
        <v>440</v>
      </c>
      <c r="P64" s="33">
        <v>0.5</v>
      </c>
      <c r="Q64" s="43" t="s">
        <v>441</v>
      </c>
      <c r="R64" s="33">
        <v>-1</v>
      </c>
      <c r="S64" s="43" t="s">
        <v>442</v>
      </c>
      <c r="T64" s="33">
        <v>1</v>
      </c>
      <c r="U64" s="43" t="s">
        <v>151</v>
      </c>
      <c r="V64" s="33">
        <v>1</v>
      </c>
      <c r="W64" s="43" t="s">
        <v>129</v>
      </c>
      <c r="X64" s="33">
        <v>1</v>
      </c>
      <c r="Y64" s="43" t="s">
        <v>443</v>
      </c>
      <c r="Z64" s="51">
        <v>1</v>
      </c>
      <c r="AA64" s="52">
        <v>0</v>
      </c>
      <c r="AB64" s="33"/>
      <c r="AC64" s="33"/>
      <c r="AD64" s="33"/>
      <c r="AE64" s="33"/>
      <c r="AF64" s="33"/>
      <c r="AG64" s="33"/>
      <c r="AH64" s="33"/>
      <c r="AI64" s="33"/>
      <c r="AJ64" s="33"/>
      <c r="AK64" s="33"/>
      <c r="AL64" s="33"/>
      <c r="AM64" s="33"/>
    </row>
    <row r="65" spans="1:39" ht="15.75" customHeight="1">
      <c r="A65" s="35" t="s">
        <v>10</v>
      </c>
      <c r="B65" s="38" t="s">
        <v>11</v>
      </c>
      <c r="C65" s="50" t="s">
        <v>382</v>
      </c>
      <c r="D65" s="43"/>
      <c r="E65" s="43"/>
      <c r="F65" s="220" t="s">
        <v>444</v>
      </c>
      <c r="G65" s="228">
        <f t="shared" si="35"/>
        <v>0.5</v>
      </c>
      <c r="H65" s="228">
        <f t="shared" si="36"/>
        <v>0.5</v>
      </c>
      <c r="I65" s="228" t="str">
        <f t="shared" si="37"/>
        <v>N/A</v>
      </c>
      <c r="J65" s="228">
        <f t="shared" si="38"/>
        <v>0</v>
      </c>
      <c r="K65" s="228">
        <f t="shared" si="39"/>
        <v>0</v>
      </c>
      <c r="L65" s="228">
        <f t="shared" si="40"/>
        <v>0</v>
      </c>
      <c r="M65" s="44" t="s">
        <v>120</v>
      </c>
      <c r="N65" s="33">
        <v>0.5</v>
      </c>
      <c r="O65" s="43" t="s">
        <v>445</v>
      </c>
      <c r="P65" s="185">
        <v>0.5</v>
      </c>
      <c r="Q65" s="186" t="s">
        <v>446</v>
      </c>
      <c r="R65" s="33">
        <v>-1</v>
      </c>
      <c r="S65" s="43" t="s">
        <v>447</v>
      </c>
      <c r="T65" s="33">
        <v>0</v>
      </c>
      <c r="U65" s="43" t="s">
        <v>448</v>
      </c>
      <c r="V65" s="33">
        <v>0</v>
      </c>
      <c r="W65" s="43" t="s">
        <v>449</v>
      </c>
      <c r="X65" s="33">
        <v>0</v>
      </c>
      <c r="Y65" s="43" t="s">
        <v>450</v>
      </c>
      <c r="Z65" s="51">
        <v>1</v>
      </c>
      <c r="AA65" s="52">
        <v>0</v>
      </c>
      <c r="AB65" s="33"/>
      <c r="AC65" s="33"/>
      <c r="AD65" s="33"/>
      <c r="AE65" s="33"/>
      <c r="AF65" s="33"/>
      <c r="AG65" s="33"/>
      <c r="AH65" s="33"/>
      <c r="AI65" s="33"/>
      <c r="AJ65" s="33"/>
      <c r="AK65" s="33"/>
      <c r="AL65" s="33"/>
      <c r="AM65" s="33"/>
    </row>
    <row r="66" spans="1:39" ht="15.75" customHeight="1">
      <c r="A66" s="35" t="s">
        <v>10</v>
      </c>
      <c r="B66" s="38" t="s">
        <v>11</v>
      </c>
      <c r="C66" s="50" t="s">
        <v>382</v>
      </c>
      <c r="D66" s="43"/>
      <c r="E66" s="43"/>
      <c r="F66" s="220" t="s">
        <v>451</v>
      </c>
      <c r="G66" s="228">
        <f t="shared" si="35"/>
        <v>0.5</v>
      </c>
      <c r="H66" s="228">
        <f t="shared" si="36"/>
        <v>0</v>
      </c>
      <c r="I66" s="228">
        <f t="shared" si="37"/>
        <v>0</v>
      </c>
      <c r="J66" s="228">
        <f t="shared" si="38"/>
        <v>0.5</v>
      </c>
      <c r="K66" s="228">
        <f t="shared" si="39"/>
        <v>1</v>
      </c>
      <c r="L66" s="228" t="str">
        <f t="shared" si="40"/>
        <v>N/A</v>
      </c>
      <c r="M66" s="44" t="s">
        <v>120</v>
      </c>
      <c r="N66" s="185">
        <v>0.5</v>
      </c>
      <c r="O66" s="43" t="s">
        <v>452</v>
      </c>
      <c r="P66" s="33">
        <v>0</v>
      </c>
      <c r="Q66" s="43" t="s">
        <v>129</v>
      </c>
      <c r="R66" s="33">
        <v>0</v>
      </c>
      <c r="S66" s="43" t="s">
        <v>453</v>
      </c>
      <c r="T66" s="33">
        <v>0.5</v>
      </c>
      <c r="U66" s="43" t="s">
        <v>454</v>
      </c>
      <c r="V66" s="33">
        <v>1</v>
      </c>
      <c r="W66" s="43" t="s">
        <v>129</v>
      </c>
      <c r="X66" s="33">
        <v>-1</v>
      </c>
      <c r="Y66" s="43" t="s">
        <v>455</v>
      </c>
      <c r="Z66" s="51">
        <v>1</v>
      </c>
      <c r="AA66" s="52">
        <v>0</v>
      </c>
      <c r="AB66" s="33"/>
      <c r="AC66" s="33"/>
      <c r="AD66" s="33"/>
      <c r="AE66" s="33"/>
      <c r="AF66" s="33"/>
      <c r="AG66" s="33"/>
      <c r="AH66" s="33"/>
      <c r="AI66" s="33"/>
      <c r="AJ66" s="33"/>
      <c r="AK66" s="33"/>
      <c r="AL66" s="33"/>
      <c r="AM66" s="33"/>
    </row>
    <row r="67" spans="1:39" ht="15.75" customHeight="1">
      <c r="A67" s="35" t="s">
        <v>10</v>
      </c>
      <c r="B67" s="38" t="s">
        <v>11</v>
      </c>
      <c r="C67" s="50" t="s">
        <v>382</v>
      </c>
      <c r="D67" s="43"/>
      <c r="E67" s="43"/>
      <c r="F67" s="220" t="s">
        <v>456</v>
      </c>
      <c r="G67" s="228">
        <f t="shared" si="35"/>
        <v>0.5</v>
      </c>
      <c r="H67" s="228">
        <f t="shared" si="36"/>
        <v>0</v>
      </c>
      <c r="I67" s="228">
        <f t="shared" si="37"/>
        <v>0</v>
      </c>
      <c r="J67" s="228">
        <f t="shared" si="38"/>
        <v>0.5</v>
      </c>
      <c r="K67" s="228">
        <f t="shared" si="39"/>
        <v>1</v>
      </c>
      <c r="L67" s="228" t="str">
        <f t="shared" si="40"/>
        <v>N/A</v>
      </c>
      <c r="M67" s="44" t="s">
        <v>120</v>
      </c>
      <c r="N67" s="185">
        <v>0.5</v>
      </c>
      <c r="O67" s="43" t="s">
        <v>457</v>
      </c>
      <c r="P67" s="33">
        <v>0</v>
      </c>
      <c r="Q67" s="43" t="s">
        <v>129</v>
      </c>
      <c r="R67" s="185">
        <v>0</v>
      </c>
      <c r="S67" s="43" t="s">
        <v>458</v>
      </c>
      <c r="T67" s="33">
        <v>0.5</v>
      </c>
      <c r="U67" s="43" t="s">
        <v>459</v>
      </c>
      <c r="V67" s="33">
        <v>1</v>
      </c>
      <c r="W67" s="43" t="s">
        <v>129</v>
      </c>
      <c r="X67" s="33">
        <v>-1</v>
      </c>
      <c r="Y67" s="43" t="s">
        <v>455</v>
      </c>
      <c r="Z67" s="51">
        <v>1</v>
      </c>
      <c r="AA67" s="52">
        <v>0</v>
      </c>
      <c r="AB67" s="33"/>
      <c r="AC67" s="33"/>
      <c r="AD67" s="33"/>
      <c r="AE67" s="33"/>
      <c r="AF67" s="33"/>
      <c r="AG67" s="33"/>
      <c r="AH67" s="33"/>
      <c r="AI67" s="33"/>
      <c r="AJ67" s="33"/>
      <c r="AK67" s="33"/>
      <c r="AL67" s="33"/>
      <c r="AM67" s="33"/>
    </row>
    <row r="68" spans="1:39" ht="15.75" customHeight="1">
      <c r="A68" s="35" t="s">
        <v>10</v>
      </c>
      <c r="B68" s="38" t="s">
        <v>11</v>
      </c>
      <c r="C68" s="50" t="s">
        <v>382</v>
      </c>
      <c r="D68" s="43"/>
      <c r="E68" s="43"/>
      <c r="F68" s="220" t="s">
        <v>460</v>
      </c>
      <c r="G68" s="228" t="str">
        <f t="shared" si="35"/>
        <v>N/A</v>
      </c>
      <c r="H68" s="228">
        <f t="shared" si="36"/>
        <v>0</v>
      </c>
      <c r="I68" s="228">
        <f t="shared" si="37"/>
        <v>0</v>
      </c>
      <c r="J68" s="228">
        <f t="shared" si="38"/>
        <v>0.5</v>
      </c>
      <c r="K68" s="228">
        <f t="shared" si="39"/>
        <v>1</v>
      </c>
      <c r="L68" s="228">
        <f t="shared" si="40"/>
        <v>1</v>
      </c>
      <c r="M68" s="44" t="s">
        <v>120</v>
      </c>
      <c r="N68" s="33">
        <v>-1</v>
      </c>
      <c r="O68" s="43" t="s">
        <v>461</v>
      </c>
      <c r="P68" s="33">
        <v>0</v>
      </c>
      <c r="Q68" s="43" t="s">
        <v>129</v>
      </c>
      <c r="R68" s="33">
        <v>0</v>
      </c>
      <c r="S68" s="43" t="s">
        <v>462</v>
      </c>
      <c r="T68" s="33">
        <v>0.5</v>
      </c>
      <c r="U68" s="43" t="s">
        <v>463</v>
      </c>
      <c r="V68" s="33">
        <v>1</v>
      </c>
      <c r="W68" s="43" t="s">
        <v>129</v>
      </c>
      <c r="X68" s="33">
        <v>1</v>
      </c>
      <c r="Y68" s="43" t="s">
        <v>464</v>
      </c>
      <c r="Z68" s="51">
        <v>1</v>
      </c>
      <c r="AA68" s="52">
        <v>0</v>
      </c>
      <c r="AB68" s="33"/>
      <c r="AC68" s="33"/>
      <c r="AD68" s="33"/>
      <c r="AE68" s="33"/>
      <c r="AF68" s="33"/>
      <c r="AG68" s="33"/>
      <c r="AH68" s="33"/>
      <c r="AI68" s="33"/>
      <c r="AJ68" s="33"/>
      <c r="AK68" s="33"/>
      <c r="AL68" s="33"/>
      <c r="AM68" s="33"/>
    </row>
    <row r="69" spans="1:39" ht="15.75" customHeight="1">
      <c r="A69" s="35" t="s">
        <v>10</v>
      </c>
      <c r="B69" s="38" t="s">
        <v>11</v>
      </c>
      <c r="C69" s="50" t="s">
        <v>382</v>
      </c>
      <c r="D69" s="43"/>
      <c r="E69" s="43"/>
      <c r="F69" s="220" t="s">
        <v>465</v>
      </c>
      <c r="G69" s="228">
        <f t="shared" si="35"/>
        <v>0</v>
      </c>
      <c r="H69" s="228">
        <f t="shared" si="36"/>
        <v>0</v>
      </c>
      <c r="I69" s="228">
        <f t="shared" si="37"/>
        <v>0.5</v>
      </c>
      <c r="J69" s="228">
        <f t="shared" si="38"/>
        <v>1</v>
      </c>
      <c r="K69" s="228">
        <f t="shared" si="39"/>
        <v>1</v>
      </c>
      <c r="L69" s="228">
        <f t="shared" si="40"/>
        <v>0</v>
      </c>
      <c r="M69" s="44" t="s">
        <v>120</v>
      </c>
      <c r="N69" s="33">
        <v>0</v>
      </c>
      <c r="O69" s="43" t="s">
        <v>466</v>
      </c>
      <c r="P69" s="33">
        <v>0</v>
      </c>
      <c r="Q69" s="43" t="s">
        <v>129</v>
      </c>
      <c r="R69" s="33">
        <v>0.5</v>
      </c>
      <c r="S69" s="43" t="s">
        <v>467</v>
      </c>
      <c r="T69" s="33">
        <v>1</v>
      </c>
      <c r="U69" s="43" t="s">
        <v>468</v>
      </c>
      <c r="V69" s="33">
        <v>1</v>
      </c>
      <c r="W69" s="43" t="s">
        <v>469</v>
      </c>
      <c r="X69" s="33">
        <v>0</v>
      </c>
      <c r="Y69" s="43" t="s">
        <v>470</v>
      </c>
      <c r="Z69" s="51">
        <v>1</v>
      </c>
      <c r="AA69" s="52">
        <v>0</v>
      </c>
      <c r="AB69" s="33"/>
      <c r="AC69" s="33"/>
      <c r="AD69" s="33"/>
      <c r="AE69" s="33"/>
      <c r="AF69" s="33"/>
      <c r="AG69" s="33"/>
      <c r="AH69" s="33"/>
      <c r="AI69" s="33"/>
      <c r="AJ69" s="33"/>
      <c r="AK69" s="33"/>
      <c r="AL69" s="33"/>
      <c r="AM69" s="33"/>
    </row>
    <row r="70" spans="1:39" ht="15.75" customHeight="1">
      <c r="A70" s="35" t="s">
        <v>10</v>
      </c>
      <c r="B70" s="38" t="s">
        <v>11</v>
      </c>
      <c r="C70" s="50" t="s">
        <v>382</v>
      </c>
      <c r="D70" s="43"/>
      <c r="E70" s="43"/>
      <c r="F70" s="220" t="s">
        <v>471</v>
      </c>
      <c r="G70" s="228">
        <f t="shared" si="35"/>
        <v>0.5</v>
      </c>
      <c r="H70" s="228">
        <f t="shared" si="36"/>
        <v>0</v>
      </c>
      <c r="I70" s="228">
        <f t="shared" si="37"/>
        <v>0</v>
      </c>
      <c r="J70" s="228">
        <f t="shared" si="38"/>
        <v>0</v>
      </c>
      <c r="K70" s="228">
        <f t="shared" si="39"/>
        <v>0</v>
      </c>
      <c r="L70" s="228" t="str">
        <f t="shared" si="40"/>
        <v>N/A</v>
      </c>
      <c r="M70" s="44" t="s">
        <v>142</v>
      </c>
      <c r="N70" s="33">
        <v>0.5</v>
      </c>
      <c r="O70" s="43" t="s">
        <v>472</v>
      </c>
      <c r="P70" s="33">
        <v>0</v>
      </c>
      <c r="Q70" s="43" t="s">
        <v>129</v>
      </c>
      <c r="R70" s="33">
        <v>0</v>
      </c>
      <c r="S70" s="43" t="s">
        <v>473</v>
      </c>
      <c r="T70" s="33">
        <v>0</v>
      </c>
      <c r="U70" s="43" t="s">
        <v>474</v>
      </c>
      <c r="V70" s="33">
        <v>0</v>
      </c>
      <c r="W70" s="43" t="s">
        <v>475</v>
      </c>
      <c r="X70" s="33">
        <v>-1</v>
      </c>
      <c r="Y70" s="43" t="s">
        <v>476</v>
      </c>
      <c r="Z70" s="51">
        <v>1</v>
      </c>
      <c r="AA70" s="52">
        <v>0</v>
      </c>
      <c r="AB70" s="33"/>
      <c r="AC70" s="33"/>
      <c r="AD70" s="33"/>
      <c r="AE70" s="33"/>
      <c r="AF70" s="33"/>
      <c r="AG70" s="33"/>
      <c r="AH70" s="33"/>
      <c r="AI70" s="33"/>
      <c r="AJ70" s="33"/>
      <c r="AK70" s="33"/>
      <c r="AL70" s="33"/>
      <c r="AM70" s="33"/>
    </row>
    <row r="71" spans="1:39" ht="15.75" customHeight="1">
      <c r="A71" s="35" t="s">
        <v>10</v>
      </c>
      <c r="B71" s="38" t="s">
        <v>11</v>
      </c>
      <c r="C71" s="50" t="s">
        <v>382</v>
      </c>
      <c r="D71" s="43"/>
      <c r="E71" s="43"/>
      <c r="F71" s="220" t="s">
        <v>477</v>
      </c>
      <c r="G71" s="228" t="str">
        <f t="shared" ref="G71:G72" si="41">IF(Z71&gt;0,IF(N71&lt;0, "N/A", (N71 - AA71)/(Z71-AA71)),1)</f>
        <v>N/A</v>
      </c>
      <c r="H71" s="228">
        <f t="shared" ref="H71:H72" si="42">IF(Z71&gt;0,IF(P71&lt;0, "N/A", (P71 - AA71)/(Z71-AA71)),1)</f>
        <v>0.5</v>
      </c>
      <c r="I71" s="228" t="str">
        <f t="shared" ref="I71:I72" si="43">IF(Z71&gt;0,IF(R71&lt;0, "N/A", (R71 - AA71)/(Z71-AA71)),1)</f>
        <v>N/A</v>
      </c>
      <c r="J71" s="228">
        <f t="shared" ref="J71:J72" si="44">IF(Z71&gt;0,IF(T71&lt;0, "N/A", (T71 - AA71)/(Z71-AA71)),1)</f>
        <v>1</v>
      </c>
      <c r="K71" s="228">
        <f t="shared" ref="K71:K72" si="45">IF(Z71&gt;0,IF(V71&lt;0, "N/A", (V71 - AA71)/(Z71-AA71)),1)</f>
        <v>1</v>
      </c>
      <c r="L71" s="228" t="str">
        <f t="shared" ref="L71:L72" si="46">IF(Z71&gt;0,IF(X71&lt;0, "N/A", (X71 - AA71)/(Z71-AA71)),1)</f>
        <v>N/A</v>
      </c>
      <c r="M71" s="44" t="s">
        <v>120</v>
      </c>
      <c r="N71" s="33">
        <v>-1</v>
      </c>
      <c r="O71" s="43" t="s">
        <v>478</v>
      </c>
      <c r="P71" s="33">
        <v>0.5</v>
      </c>
      <c r="Q71" s="43" t="s">
        <v>129</v>
      </c>
      <c r="R71" s="33">
        <v>-1</v>
      </c>
      <c r="S71" s="43" t="s">
        <v>479</v>
      </c>
      <c r="T71" s="33">
        <v>1</v>
      </c>
      <c r="U71" s="43" t="s">
        <v>151</v>
      </c>
      <c r="V71" s="33">
        <v>1</v>
      </c>
      <c r="W71" s="43" t="s">
        <v>129</v>
      </c>
      <c r="X71" s="33">
        <v>-1</v>
      </c>
      <c r="Y71" s="43" t="s">
        <v>480</v>
      </c>
      <c r="Z71" s="51">
        <v>1</v>
      </c>
      <c r="AA71" s="52">
        <v>0</v>
      </c>
      <c r="AB71" s="33"/>
      <c r="AC71" s="33"/>
      <c r="AD71" s="33"/>
      <c r="AE71" s="33"/>
      <c r="AF71" s="33"/>
      <c r="AG71" s="33"/>
      <c r="AH71" s="33"/>
      <c r="AI71" s="33"/>
      <c r="AJ71" s="33"/>
      <c r="AK71" s="33"/>
      <c r="AL71" s="33"/>
      <c r="AM71" s="33"/>
    </row>
    <row r="72" spans="1:39" ht="15.75" customHeight="1">
      <c r="A72" s="35" t="s">
        <v>10</v>
      </c>
      <c r="B72" s="38" t="s">
        <v>11</v>
      </c>
      <c r="C72" s="50" t="s">
        <v>382</v>
      </c>
      <c r="D72" s="43"/>
      <c r="E72" s="43"/>
      <c r="F72" s="220" t="s">
        <v>481</v>
      </c>
      <c r="G72" s="228" t="str">
        <f t="shared" si="41"/>
        <v>N/A</v>
      </c>
      <c r="H72" s="228" t="str">
        <f t="shared" si="42"/>
        <v>N/A</v>
      </c>
      <c r="I72" s="228" t="str">
        <f t="shared" si="43"/>
        <v>N/A</v>
      </c>
      <c r="J72" s="228" t="str">
        <f t="shared" si="44"/>
        <v>N/A</v>
      </c>
      <c r="K72" s="228" t="str">
        <f t="shared" si="45"/>
        <v>N/A</v>
      </c>
      <c r="L72" s="228" t="str">
        <f t="shared" si="46"/>
        <v>N/A</v>
      </c>
      <c r="M72" s="44" t="s">
        <v>120</v>
      </c>
      <c r="N72" s="33">
        <v>-1</v>
      </c>
      <c r="O72" s="43" t="s">
        <v>482</v>
      </c>
      <c r="P72" s="33">
        <v>-1</v>
      </c>
      <c r="Q72" s="43" t="s">
        <v>129</v>
      </c>
      <c r="R72" s="33">
        <v>-1</v>
      </c>
      <c r="S72" s="43" t="s">
        <v>483</v>
      </c>
      <c r="T72" s="33">
        <v>-1</v>
      </c>
      <c r="U72" s="43" t="s">
        <v>380</v>
      </c>
      <c r="V72" s="33">
        <v>-1</v>
      </c>
      <c r="W72" s="43"/>
      <c r="X72" s="33">
        <v>-1</v>
      </c>
      <c r="Y72" s="43" t="s">
        <v>470</v>
      </c>
      <c r="Z72" s="51">
        <v>1</v>
      </c>
      <c r="AA72" s="52">
        <v>0</v>
      </c>
      <c r="AB72" s="33"/>
      <c r="AC72" s="33"/>
      <c r="AD72" s="33"/>
      <c r="AE72" s="33"/>
      <c r="AF72" s="33"/>
      <c r="AG72" s="33"/>
      <c r="AH72" s="33"/>
      <c r="AI72" s="33"/>
      <c r="AJ72" s="33"/>
      <c r="AK72" s="33"/>
      <c r="AL72" s="33"/>
      <c r="AM72" s="33"/>
    </row>
    <row r="73" spans="1:39" ht="15.75" customHeight="1">
      <c r="A73" s="35" t="s">
        <v>10</v>
      </c>
      <c r="B73" s="38" t="s">
        <v>11</v>
      </c>
      <c r="C73" s="48" t="s">
        <v>15</v>
      </c>
      <c r="D73" s="48"/>
      <c r="E73" s="48"/>
      <c r="F73" s="222"/>
      <c r="G73" s="242">
        <f t="shared" ref="G73:L73" si="47">ROUND(AVERAGE(G74:G80),2)</f>
        <v>0.88</v>
      </c>
      <c r="H73" s="242">
        <f t="shared" si="47"/>
        <v>0.36</v>
      </c>
      <c r="I73" s="242">
        <f t="shared" si="47"/>
        <v>0.4</v>
      </c>
      <c r="J73" s="242">
        <f t="shared" si="47"/>
        <v>0.7</v>
      </c>
      <c r="K73" s="242">
        <f t="shared" si="47"/>
        <v>0.96</v>
      </c>
      <c r="L73" s="242">
        <f t="shared" si="47"/>
        <v>0.85</v>
      </c>
      <c r="M73" s="48"/>
      <c r="N73" s="54"/>
      <c r="O73" s="50"/>
      <c r="P73" s="54"/>
      <c r="Q73" s="50"/>
      <c r="R73" s="54"/>
      <c r="S73" s="50"/>
      <c r="T73" s="54"/>
      <c r="U73" s="50"/>
      <c r="V73" s="54"/>
      <c r="W73" s="50"/>
      <c r="X73" s="54"/>
      <c r="Y73" s="50"/>
      <c r="Z73" s="48"/>
      <c r="AA73" s="48"/>
      <c r="AB73" s="33"/>
      <c r="AC73" s="33"/>
      <c r="AD73" s="33"/>
      <c r="AE73" s="33"/>
      <c r="AF73" s="33"/>
      <c r="AG73" s="33"/>
      <c r="AH73" s="33"/>
      <c r="AI73" s="33"/>
      <c r="AJ73" s="33"/>
      <c r="AK73" s="33"/>
      <c r="AL73" s="33"/>
      <c r="AM73" s="33"/>
    </row>
    <row r="74" spans="1:39" ht="15.75" customHeight="1">
      <c r="A74" s="35" t="s">
        <v>10</v>
      </c>
      <c r="B74" s="38" t="s">
        <v>11</v>
      </c>
      <c r="C74" s="50" t="s">
        <v>15</v>
      </c>
      <c r="D74" s="43"/>
      <c r="E74" s="43"/>
      <c r="F74" s="220" t="s">
        <v>484</v>
      </c>
      <c r="G74" s="228">
        <f t="shared" ref="G74:G75" si="48">IF(N74&lt;0, "N/A", (N74 - AA74)/(Z74-AA74))</f>
        <v>1</v>
      </c>
      <c r="H74" s="228">
        <f t="shared" ref="H74:H75" si="49">IF(P74&lt;0, "N/A", (P74 - AA74)/(Z74-AA74))</f>
        <v>0</v>
      </c>
      <c r="I74" s="228">
        <f t="shared" ref="I74:I75" si="50">IF(R74&lt;0, "N/A", (R74 - AA74)/(Z74-AA74))</f>
        <v>1</v>
      </c>
      <c r="J74" s="228">
        <f t="shared" ref="J74:J75" si="51">IF(T74&lt;0, "N/A", (T74 - AA74)/(Z74-AA74))</f>
        <v>1</v>
      </c>
      <c r="K74" s="228">
        <f t="shared" ref="K74:K75" si="52">IF(V74&lt;0, "N/A", (V74 - AA74)/(Z74-AA74))</f>
        <v>1</v>
      </c>
      <c r="L74" s="228">
        <f t="shared" ref="L74:L75" si="53">IF(X74&lt;0, "N/A", (X74 - AA74)/(Z74-AA74))</f>
        <v>1</v>
      </c>
      <c r="M74" s="44" t="s">
        <v>120</v>
      </c>
      <c r="N74" s="33">
        <v>1</v>
      </c>
      <c r="O74" s="43" t="s">
        <v>485</v>
      </c>
      <c r="P74" s="33">
        <v>0</v>
      </c>
      <c r="Q74" s="43" t="s">
        <v>129</v>
      </c>
      <c r="R74" s="33">
        <v>1</v>
      </c>
      <c r="S74" s="43" t="s">
        <v>486</v>
      </c>
      <c r="T74" s="33">
        <v>1</v>
      </c>
      <c r="U74" s="43" t="s">
        <v>487</v>
      </c>
      <c r="V74" s="33">
        <v>1</v>
      </c>
      <c r="W74" s="43" t="s">
        <v>488</v>
      </c>
      <c r="X74" s="33">
        <v>1</v>
      </c>
      <c r="Y74" s="43" t="s">
        <v>489</v>
      </c>
      <c r="Z74" s="51">
        <v>1</v>
      </c>
      <c r="AA74" s="52">
        <v>0</v>
      </c>
      <c r="AB74" s="33"/>
      <c r="AC74" s="33"/>
      <c r="AD74" s="33"/>
      <c r="AE74" s="33"/>
      <c r="AF74" s="33"/>
      <c r="AG74" s="33"/>
      <c r="AH74" s="33"/>
      <c r="AI74" s="33"/>
      <c r="AJ74" s="33"/>
      <c r="AK74" s="33"/>
      <c r="AL74" s="33"/>
      <c r="AM74" s="33"/>
    </row>
    <row r="75" spans="1:39" ht="15.75" customHeight="1">
      <c r="A75" s="35" t="s">
        <v>10</v>
      </c>
      <c r="B75" s="38" t="s">
        <v>11</v>
      </c>
      <c r="C75" s="50" t="s">
        <v>15</v>
      </c>
      <c r="D75" s="43"/>
      <c r="E75" s="43"/>
      <c r="F75" s="220" t="s">
        <v>490</v>
      </c>
      <c r="G75" s="228">
        <f t="shared" si="48"/>
        <v>1</v>
      </c>
      <c r="H75" s="228">
        <f t="shared" si="49"/>
        <v>0</v>
      </c>
      <c r="I75" s="228">
        <f t="shared" si="50"/>
        <v>0</v>
      </c>
      <c r="J75" s="228">
        <f t="shared" si="51"/>
        <v>0.5</v>
      </c>
      <c r="K75" s="228">
        <f t="shared" si="52"/>
        <v>1</v>
      </c>
      <c r="L75" s="228" t="str">
        <f t="shared" si="53"/>
        <v>N/A</v>
      </c>
      <c r="M75" s="44" t="s">
        <v>120</v>
      </c>
      <c r="N75" s="33">
        <v>1</v>
      </c>
      <c r="O75" s="43" t="s">
        <v>491</v>
      </c>
      <c r="P75" s="33">
        <v>0</v>
      </c>
      <c r="Q75" s="43" t="s">
        <v>492</v>
      </c>
      <c r="R75" s="185">
        <v>0</v>
      </c>
      <c r="S75" s="43" t="s">
        <v>479</v>
      </c>
      <c r="T75" s="33">
        <v>0.5</v>
      </c>
      <c r="U75" s="43" t="s">
        <v>493</v>
      </c>
      <c r="V75" s="33">
        <v>1</v>
      </c>
      <c r="W75" s="43" t="s">
        <v>494</v>
      </c>
      <c r="X75" s="33">
        <v>-1</v>
      </c>
      <c r="Y75" s="43" t="s">
        <v>495</v>
      </c>
      <c r="Z75" s="51">
        <v>1</v>
      </c>
      <c r="AA75" s="52">
        <v>0</v>
      </c>
      <c r="AB75" s="33"/>
      <c r="AC75" s="33"/>
      <c r="AD75" s="33"/>
      <c r="AE75" s="33"/>
      <c r="AF75" s="33"/>
      <c r="AG75" s="33"/>
      <c r="AH75" s="33"/>
      <c r="AI75" s="33"/>
      <c r="AJ75" s="33"/>
      <c r="AK75" s="33"/>
      <c r="AL75" s="33"/>
      <c r="AM75" s="33"/>
    </row>
    <row r="76" spans="1:39" ht="15.75" customHeight="1">
      <c r="A76" s="35" t="s">
        <v>10</v>
      </c>
      <c r="B76" s="38" t="s">
        <v>11</v>
      </c>
      <c r="C76" s="50" t="s">
        <v>15</v>
      </c>
      <c r="D76" s="43"/>
      <c r="E76" s="43"/>
      <c r="F76" s="220" t="s">
        <v>496</v>
      </c>
      <c r="G76" s="228">
        <f>IF(Z76&gt;0,IF(N76&lt;0, "N/A", (N76 - AA76)/(Z76-AA76)),1)</f>
        <v>1</v>
      </c>
      <c r="H76" s="228">
        <f>IF(Z76&gt;0,IF(P76&lt;0, "N/A", (P76 - AA76)/(Z76-AA76)),1)</f>
        <v>0</v>
      </c>
      <c r="I76" s="228">
        <f>IF(Z76&gt;0,IF(R76&lt;0, "N/A", (R76 - AA76)/(Z76-AA76)),1)</f>
        <v>0</v>
      </c>
      <c r="J76" s="228">
        <f>IF(Z76&gt;0,IF(T76&lt;0, "N/A", (T76 - AA76)/(Z76-AA76)),1)</f>
        <v>1</v>
      </c>
      <c r="K76" s="228">
        <f>IF(Z76&gt;0,IF(V76&lt;0, "N/A", (V76 - AA76)/(Z76-AA76)),1)</f>
        <v>1</v>
      </c>
      <c r="L76" s="228">
        <f>IF(Z76&gt;0,IF(X76&lt;0, "N/A", (X76 - AA76)/(Z76-AA76)),1)</f>
        <v>1</v>
      </c>
      <c r="M76" s="44" t="s">
        <v>120</v>
      </c>
      <c r="N76" s="33">
        <v>1</v>
      </c>
      <c r="O76" s="43" t="s">
        <v>497</v>
      </c>
      <c r="P76" s="33">
        <v>0</v>
      </c>
      <c r="Q76" s="43" t="s">
        <v>129</v>
      </c>
      <c r="R76" s="33">
        <v>0</v>
      </c>
      <c r="S76" s="43" t="s">
        <v>498</v>
      </c>
      <c r="T76" s="33">
        <v>1</v>
      </c>
      <c r="U76" s="43" t="s">
        <v>499</v>
      </c>
      <c r="V76" s="33">
        <v>1</v>
      </c>
      <c r="W76" s="43" t="s">
        <v>500</v>
      </c>
      <c r="X76" s="33">
        <v>1</v>
      </c>
      <c r="Y76" s="43" t="s">
        <v>217</v>
      </c>
      <c r="Z76" s="51">
        <v>1</v>
      </c>
      <c r="AA76" s="52">
        <v>0</v>
      </c>
      <c r="AB76" s="33"/>
      <c r="AC76" s="33"/>
      <c r="AD76" s="33"/>
      <c r="AE76" s="33"/>
      <c r="AF76" s="33"/>
      <c r="AG76" s="33"/>
      <c r="AH76" s="33"/>
      <c r="AI76" s="33"/>
      <c r="AJ76" s="33"/>
      <c r="AK76" s="33"/>
      <c r="AL76" s="33"/>
      <c r="AM76" s="33"/>
    </row>
    <row r="77" spans="1:39" ht="15.75" customHeight="1">
      <c r="A77" s="35" t="s">
        <v>10</v>
      </c>
      <c r="B77" s="38" t="s">
        <v>11</v>
      </c>
      <c r="C77" s="50" t="s">
        <v>15</v>
      </c>
      <c r="D77" s="43"/>
      <c r="E77" s="43"/>
      <c r="F77" s="220" t="s">
        <v>501</v>
      </c>
      <c r="G77" s="243">
        <f>IF(N77&lt;0, "N/A", IF(N77&gt;Z77, 1, (N77 - AA77)/(Z77-AA77)))</f>
        <v>0.97587422065600427</v>
      </c>
      <c r="H77" s="243">
        <f>IF(P77&lt;0, "N/A", IF(P77&gt;Z77, 1, (P77 - AA77)/(Z77-AA77)))</f>
        <v>0.48793711032800213</v>
      </c>
      <c r="I77" s="228">
        <f>IF(R77&lt;0, "N/A", IF(R77&gt;Z77, 1, (R77 - AA77)/(Z77-AA77)))</f>
        <v>1</v>
      </c>
      <c r="J77" s="243">
        <f>IF(T77&lt;0, "N/A", IF(T77&gt;Z77, 1, (T77 - AA77)/(Z77-AA77)))</f>
        <v>0.51504472756844677</v>
      </c>
      <c r="K77" s="228">
        <f>IF(V77&lt;0, "N/A", IF(V77&gt;Z77, 1, (V77 - AA77)/(Z77-AA77)))</f>
        <v>1</v>
      </c>
      <c r="L77" s="243">
        <f>IF(X77&lt;0, "N/A", IF(X77&gt;Z77, 1, (X77 - AA77)/(Z77-AA77)))</f>
        <v>0.5421523448088913</v>
      </c>
      <c r="M77" s="44" t="s">
        <v>502</v>
      </c>
      <c r="N77" s="189">
        <v>0.36</v>
      </c>
      <c r="O77" s="43" t="s">
        <v>503</v>
      </c>
      <c r="P77" s="189">
        <v>0.18</v>
      </c>
      <c r="Q77" s="43" t="s">
        <v>504</v>
      </c>
      <c r="R77" s="189">
        <v>0.4</v>
      </c>
      <c r="S77" s="187" t="s">
        <v>479</v>
      </c>
      <c r="T77" s="189">
        <v>0.19</v>
      </c>
      <c r="U77" s="187" t="s">
        <v>505</v>
      </c>
      <c r="V77" s="189">
        <v>0.38</v>
      </c>
      <c r="W77" s="43" t="s">
        <v>506</v>
      </c>
      <c r="X77" s="189">
        <v>0.2</v>
      </c>
      <c r="Y77" s="43" t="s">
        <v>507</v>
      </c>
      <c r="Z77" s="55">
        <v>0.36890000000000001</v>
      </c>
      <c r="AA77" s="56">
        <v>0</v>
      </c>
      <c r="AB77" s="33"/>
      <c r="AC77" s="33"/>
      <c r="AD77" s="33"/>
      <c r="AE77" s="33"/>
      <c r="AF77" s="33"/>
      <c r="AG77" s="33"/>
      <c r="AH77" s="33"/>
      <c r="AI77" s="33"/>
      <c r="AJ77" s="33"/>
      <c r="AK77" s="33"/>
      <c r="AL77" s="33"/>
      <c r="AM77" s="33"/>
    </row>
    <row r="78" spans="1:39" ht="15.75" customHeight="1">
      <c r="A78" s="35" t="s">
        <v>10</v>
      </c>
      <c r="B78" s="38" t="s">
        <v>11</v>
      </c>
      <c r="C78" s="50" t="s">
        <v>15</v>
      </c>
      <c r="D78" s="43"/>
      <c r="E78" s="43"/>
      <c r="F78" s="220" t="s">
        <v>508</v>
      </c>
      <c r="G78" s="228">
        <f t="shared" ref="G78:G79" si="54">IF(Z78&gt;0,IF(N78&lt;0, "N/A", (N78 - AA78)/(Z78-AA78)),1)</f>
        <v>0.5</v>
      </c>
      <c r="H78" s="228">
        <f t="shared" ref="H78:H79" si="55">IF(Z78&gt;0,IF(P78&lt;0, "N/A", (P78 - AA78)/(Z78-AA78)),1)</f>
        <v>1</v>
      </c>
      <c r="I78" s="228" t="str">
        <f t="shared" ref="I78:I79" si="56">IF(Z78&gt;0,IF(R78&lt;0, "N/A", (R78 - AA78)/(Z78-AA78)),1)</f>
        <v>N/A</v>
      </c>
      <c r="J78" s="228">
        <f t="shared" ref="J78:J79" si="57">IF(Z78&gt;0,IF(T78&lt;0, "N/A", (T78 - AA78)/(Z78-AA78)),1)</f>
        <v>0</v>
      </c>
      <c r="K78" s="228">
        <f t="shared" ref="K78:K79" si="58">IF(Z78&gt;0,IF(V78&lt;0, "N/A", (V78 - AA78)/(Z78-AA78)),1)</f>
        <v>1</v>
      </c>
      <c r="L78" s="228" t="str">
        <f t="shared" ref="L78:L79" si="59">IF(Z78&gt;0,IF(X78&lt;0, "N/A", (X78 - AA78)/(Z78-AA78)),1)</f>
        <v>N/A</v>
      </c>
      <c r="M78" s="44" t="s">
        <v>142</v>
      </c>
      <c r="N78" s="33">
        <v>0.5</v>
      </c>
      <c r="O78" s="43" t="s">
        <v>509</v>
      </c>
      <c r="P78" s="33">
        <v>1</v>
      </c>
      <c r="Q78" s="43" t="s">
        <v>129</v>
      </c>
      <c r="R78" s="33">
        <v>-1</v>
      </c>
      <c r="S78" s="43" t="s">
        <v>479</v>
      </c>
      <c r="T78" s="33">
        <v>0</v>
      </c>
      <c r="U78" s="43" t="s">
        <v>510</v>
      </c>
      <c r="V78" s="33">
        <v>1</v>
      </c>
      <c r="W78" s="43" t="s">
        <v>511</v>
      </c>
      <c r="X78" s="33">
        <v>-1</v>
      </c>
      <c r="Y78" s="43" t="s">
        <v>512</v>
      </c>
      <c r="Z78" s="51">
        <v>1</v>
      </c>
      <c r="AA78" s="52">
        <v>0</v>
      </c>
      <c r="AB78" s="33"/>
      <c r="AC78" s="33"/>
      <c r="AD78" s="33"/>
      <c r="AE78" s="33"/>
      <c r="AF78" s="33"/>
      <c r="AG78" s="33"/>
      <c r="AH78" s="33"/>
      <c r="AI78" s="33"/>
      <c r="AJ78" s="33"/>
      <c r="AK78" s="33"/>
      <c r="AL78" s="33"/>
      <c r="AM78" s="33"/>
    </row>
    <row r="79" spans="1:39" ht="15.75" customHeight="1">
      <c r="A79" s="35" t="s">
        <v>10</v>
      </c>
      <c r="B79" s="38" t="s">
        <v>11</v>
      </c>
      <c r="C79" s="50" t="s">
        <v>15</v>
      </c>
      <c r="D79" s="43"/>
      <c r="E79" s="43"/>
      <c r="F79" s="220" t="s">
        <v>513</v>
      </c>
      <c r="G79" s="228">
        <f t="shared" si="54"/>
        <v>1</v>
      </c>
      <c r="H79" s="228">
        <f t="shared" si="55"/>
        <v>1</v>
      </c>
      <c r="I79" s="228" t="str">
        <f t="shared" si="56"/>
        <v>N/A</v>
      </c>
      <c r="J79" s="228">
        <f t="shared" si="57"/>
        <v>1</v>
      </c>
      <c r="K79" s="228">
        <f t="shared" si="58"/>
        <v>1</v>
      </c>
      <c r="L79" s="228" t="str">
        <f t="shared" si="59"/>
        <v>N/A</v>
      </c>
      <c r="M79" s="44" t="s">
        <v>142</v>
      </c>
      <c r="N79" s="33">
        <v>1</v>
      </c>
      <c r="O79" s="43" t="s">
        <v>514</v>
      </c>
      <c r="P79" s="33">
        <v>1</v>
      </c>
      <c r="Q79" s="43" t="s">
        <v>129</v>
      </c>
      <c r="R79" s="33">
        <v>-1</v>
      </c>
      <c r="S79" s="187" t="s">
        <v>479</v>
      </c>
      <c r="T79" s="33">
        <v>1</v>
      </c>
      <c r="U79" s="187" t="s">
        <v>380</v>
      </c>
      <c r="V79" s="33">
        <v>1</v>
      </c>
      <c r="W79" s="43" t="s">
        <v>515</v>
      </c>
      <c r="X79" s="33">
        <v>-1</v>
      </c>
      <c r="Y79" s="43" t="s">
        <v>516</v>
      </c>
      <c r="Z79" s="51">
        <v>1</v>
      </c>
      <c r="AA79" s="52">
        <v>0</v>
      </c>
      <c r="AB79" s="33"/>
      <c r="AC79" s="33"/>
      <c r="AD79" s="33"/>
      <c r="AE79" s="33"/>
      <c r="AF79" s="33"/>
      <c r="AG79" s="33"/>
      <c r="AH79" s="33"/>
      <c r="AI79" s="33"/>
      <c r="AJ79" s="33"/>
      <c r="AK79" s="33"/>
      <c r="AL79" s="33"/>
      <c r="AM79" s="33"/>
    </row>
    <row r="80" spans="1:39" ht="15.75" customHeight="1">
      <c r="A80" s="35" t="s">
        <v>10</v>
      </c>
      <c r="B80" s="38" t="s">
        <v>11</v>
      </c>
      <c r="C80" s="50" t="s">
        <v>15</v>
      </c>
      <c r="D80" s="43"/>
      <c r="E80" s="43"/>
      <c r="F80" s="223" t="s">
        <v>517</v>
      </c>
      <c r="G80" s="244">
        <f>IF(Z80&gt;=N80,1,IF(N80&gt;=AA80,0,(AA80-N80)/(AA80-Z80)))</f>
        <v>0.66999999999999993</v>
      </c>
      <c r="H80" s="245">
        <f>IF(Z80&gt;=P80,1,IF(P80&gt;=AA80,0,(AA80-P80)/(AA80-Z80)))</f>
        <v>0</v>
      </c>
      <c r="I80" s="245">
        <f>IF(Z80&gt;=R80,1,IF(R80&gt;=AA80,0,(AA80-R80)/(AA80-Z80)))</f>
        <v>0</v>
      </c>
      <c r="J80" s="244">
        <f>IF(Z80&gt;=T80,1,IF(T80&gt;=AA80,0,(AA80-T80)/(AA80-Z80)))</f>
        <v>0.88</v>
      </c>
      <c r="K80" s="244">
        <f>IF(Z80&gt;=V80,1,IF(V80&gt;=AA80,0,(AA80-V80)/(AA80-Z80)))</f>
        <v>0.75</v>
      </c>
      <c r="L80" s="244">
        <f>IF(Z80&gt;=X80,1,IF(X80&gt;=AA80,0,(AA80-X80)/(AA80-Z80)))</f>
        <v>0.84</v>
      </c>
      <c r="M80" s="57" t="s">
        <v>518</v>
      </c>
      <c r="N80" s="190">
        <v>0.33</v>
      </c>
      <c r="O80" s="191"/>
      <c r="P80" s="190">
        <v>1</v>
      </c>
      <c r="Q80" s="191"/>
      <c r="R80" s="190">
        <v>1</v>
      </c>
      <c r="S80" s="191"/>
      <c r="T80" s="190">
        <v>0.12</v>
      </c>
      <c r="U80" s="191"/>
      <c r="V80" s="190">
        <v>0.25</v>
      </c>
      <c r="W80" s="191"/>
      <c r="X80" s="190">
        <v>0.16</v>
      </c>
      <c r="Y80" s="191"/>
      <c r="Z80" s="58">
        <v>0</v>
      </c>
      <c r="AA80" s="59">
        <v>1</v>
      </c>
      <c r="AB80" s="33"/>
      <c r="AC80" s="33"/>
      <c r="AD80" s="33"/>
      <c r="AE80" s="33"/>
      <c r="AF80" s="33"/>
      <c r="AG80" s="33"/>
      <c r="AH80" s="33"/>
      <c r="AI80" s="33"/>
      <c r="AJ80" s="33"/>
      <c r="AK80" s="33"/>
      <c r="AL80" s="33"/>
      <c r="AM80" s="33"/>
    </row>
    <row r="81" spans="1:39" ht="15.75" customHeight="1">
      <c r="A81" s="35" t="s">
        <v>10</v>
      </c>
      <c r="B81" s="39" t="s">
        <v>16</v>
      </c>
      <c r="C81" s="39"/>
      <c r="D81" s="39"/>
      <c r="E81" s="39"/>
      <c r="F81" s="224"/>
      <c r="G81" s="246">
        <f t="shared" ref="G81:L81" si="60">ROUND(AVERAGE(G83,G104),2)</f>
        <v>0.79</v>
      </c>
      <c r="H81" s="246">
        <f t="shared" si="60"/>
        <v>0.44</v>
      </c>
      <c r="I81" s="246">
        <f t="shared" si="60"/>
        <v>0.21</v>
      </c>
      <c r="J81" s="246">
        <f t="shared" si="60"/>
        <v>0.65</v>
      </c>
      <c r="K81" s="246">
        <f t="shared" si="60"/>
        <v>0.71</v>
      </c>
      <c r="L81" s="246">
        <f t="shared" si="60"/>
        <v>0.76</v>
      </c>
      <c r="M81" s="39"/>
      <c r="N81" s="61"/>
      <c r="O81" s="60"/>
      <c r="P81" s="61"/>
      <c r="Q81" s="60"/>
      <c r="R81" s="61"/>
      <c r="S81" s="60"/>
      <c r="T81" s="61"/>
      <c r="U81" s="60"/>
      <c r="V81" s="61"/>
      <c r="W81" s="60"/>
      <c r="X81" s="61"/>
      <c r="Y81" s="60"/>
      <c r="Z81" s="39"/>
      <c r="AA81" s="39"/>
      <c r="AB81" s="33"/>
      <c r="AC81" s="33"/>
      <c r="AD81" s="33"/>
      <c r="AE81" s="33"/>
      <c r="AF81" s="33"/>
      <c r="AG81" s="33"/>
      <c r="AH81" s="33"/>
      <c r="AI81" s="33"/>
      <c r="AJ81" s="33"/>
      <c r="AK81" s="33"/>
      <c r="AL81" s="33"/>
      <c r="AM81" s="33"/>
    </row>
    <row r="82" spans="1:39" ht="15.75" customHeight="1">
      <c r="A82" s="35" t="s">
        <v>10</v>
      </c>
      <c r="B82" s="60" t="s">
        <v>16</v>
      </c>
      <c r="C82" s="62"/>
      <c r="D82" s="42"/>
      <c r="E82" s="42"/>
      <c r="F82" s="220" t="s">
        <v>111</v>
      </c>
      <c r="G82" s="228" t="str">
        <f>IF(N82&lt;0, "N/A", (N82 - AA82)/(Z82-AA82))</f>
        <v>N/A</v>
      </c>
      <c r="H82" s="228" t="str">
        <f>IF(P82&lt;0, "N/A", (P82 - AA82)/(Z82-AA82))</f>
        <v>N/A</v>
      </c>
      <c r="I82" s="228" t="str">
        <f>IF(R82&lt;0, "N/A", (R82 - AA82)/(Z82-AA82))</f>
        <v>N/A</v>
      </c>
      <c r="J82" s="228" t="str">
        <f>IF(T82&lt;0, "N/A", (T82 - AA82)/(Z82-AA82))</f>
        <v>N/A</v>
      </c>
      <c r="K82" s="228" t="str">
        <f>IF(V82&lt;0, "N/A", (V82 - AA82)/(Z82-AA82))</f>
        <v>N/A</v>
      </c>
      <c r="L82" s="228" t="str">
        <f>IF(X82&lt;0, "N/A", (X82 - AA82)/(Z82-AA82))</f>
        <v>N/A</v>
      </c>
      <c r="M82" s="44" t="s">
        <v>112</v>
      </c>
      <c r="N82" s="63">
        <v>-1</v>
      </c>
      <c r="O82" s="64" t="s">
        <v>519</v>
      </c>
      <c r="P82" s="63">
        <v>-1</v>
      </c>
      <c r="Q82" s="64" t="s">
        <v>520</v>
      </c>
      <c r="R82" s="63">
        <v>-1</v>
      </c>
      <c r="S82" s="64" t="s">
        <v>521</v>
      </c>
      <c r="T82" s="63">
        <v>-1</v>
      </c>
      <c r="U82" s="64" t="s">
        <v>522</v>
      </c>
      <c r="V82" s="63">
        <v>-1</v>
      </c>
      <c r="W82" s="64" t="s">
        <v>523</v>
      </c>
      <c r="X82" s="63">
        <v>-1</v>
      </c>
      <c r="Y82" s="64" t="s">
        <v>524</v>
      </c>
      <c r="Z82" s="65"/>
      <c r="AA82" s="66"/>
      <c r="AB82" s="33"/>
      <c r="AC82" s="33"/>
      <c r="AD82" s="33"/>
      <c r="AE82" s="33"/>
      <c r="AF82" s="33"/>
      <c r="AG82" s="33"/>
      <c r="AH82" s="33"/>
      <c r="AI82" s="33"/>
      <c r="AJ82" s="33"/>
      <c r="AK82" s="33"/>
      <c r="AL82" s="33"/>
      <c r="AM82" s="33"/>
    </row>
    <row r="83" spans="1:39" ht="15.75" customHeight="1">
      <c r="A83" s="35" t="s">
        <v>10</v>
      </c>
      <c r="B83" s="60" t="s">
        <v>16</v>
      </c>
      <c r="C83" s="48" t="s">
        <v>17</v>
      </c>
      <c r="D83" s="48"/>
      <c r="E83" s="48"/>
      <c r="F83" s="222"/>
      <c r="G83" s="242">
        <f t="shared" ref="G83:L83" si="61">ROUND(AVERAGE(G84:G103),2)</f>
        <v>0.79</v>
      </c>
      <c r="H83" s="242">
        <f t="shared" si="61"/>
        <v>0.53</v>
      </c>
      <c r="I83" s="242">
        <f t="shared" si="61"/>
        <v>0.3</v>
      </c>
      <c r="J83" s="242">
        <f t="shared" si="61"/>
        <v>0.75</v>
      </c>
      <c r="K83" s="242">
        <f t="shared" si="61"/>
        <v>0.8</v>
      </c>
      <c r="L83" s="242">
        <f t="shared" si="61"/>
        <v>0.85</v>
      </c>
      <c r="M83" s="48"/>
      <c r="N83" s="54"/>
      <c r="O83" s="50"/>
      <c r="P83" s="54"/>
      <c r="Q83" s="50"/>
      <c r="R83" s="54"/>
      <c r="S83" s="50"/>
      <c r="T83" s="54"/>
      <c r="U83" s="50"/>
      <c r="V83" s="54"/>
      <c r="W83" s="50"/>
      <c r="X83" s="54"/>
      <c r="Y83" s="50"/>
      <c r="Z83" s="48"/>
      <c r="AA83" s="48"/>
      <c r="AB83" s="33"/>
      <c r="AC83" s="33"/>
      <c r="AD83" s="33"/>
      <c r="AE83" s="33"/>
      <c r="AF83" s="33"/>
      <c r="AG83" s="33"/>
      <c r="AH83" s="33"/>
      <c r="AI83" s="33"/>
      <c r="AJ83" s="33"/>
      <c r="AK83" s="33"/>
      <c r="AL83" s="33"/>
      <c r="AM83" s="33"/>
    </row>
    <row r="84" spans="1:39" ht="15.75" customHeight="1">
      <c r="A84" s="35" t="s">
        <v>10</v>
      </c>
      <c r="B84" s="60" t="s">
        <v>16</v>
      </c>
      <c r="C84" s="50" t="s">
        <v>17</v>
      </c>
      <c r="D84" s="43"/>
      <c r="E84" s="43"/>
      <c r="F84" s="220" t="s">
        <v>525</v>
      </c>
      <c r="G84" s="228">
        <f t="shared" ref="G84:G101" si="62">IF(N84&lt;0, "N/A", (N84 - AA84)/(Z84-AA84))</f>
        <v>1</v>
      </c>
      <c r="H84" s="228">
        <f t="shared" ref="H84:H101" si="63">IF(P84&lt;0, "N/A", (P84 - AA84)/(Z84-AA84))</f>
        <v>1</v>
      </c>
      <c r="I84" s="228">
        <f t="shared" ref="I84:I101" si="64">IF(R84&lt;0, "N/A", (R84 - AA84)/(Z84-AA84))</f>
        <v>0</v>
      </c>
      <c r="J84" s="228">
        <f t="shared" ref="J84:J101" si="65">IF(T84&lt;0, "N/A", (T84 - AA84)/(Z84-AA84))</f>
        <v>1</v>
      </c>
      <c r="K84" s="228">
        <f t="shared" ref="K84:K101" si="66">IF(V84&lt;0, "N/A", (V84 - AA84)/(Z84-AA84))</f>
        <v>1</v>
      </c>
      <c r="L84" s="228">
        <f t="shared" ref="L84:L101" si="67">IF(X84&lt;0, "N/A", (X84 - AA84)/(Z84-AA84))</f>
        <v>1</v>
      </c>
      <c r="M84" s="44" t="s">
        <v>120</v>
      </c>
      <c r="N84" s="33">
        <v>1</v>
      </c>
      <c r="O84" s="43" t="s">
        <v>526</v>
      </c>
      <c r="P84" s="33">
        <v>1</v>
      </c>
      <c r="Q84" s="43" t="s">
        <v>129</v>
      </c>
      <c r="R84" s="33">
        <v>0</v>
      </c>
      <c r="S84" s="43" t="s">
        <v>527</v>
      </c>
      <c r="T84" s="33">
        <v>1</v>
      </c>
      <c r="U84" s="43" t="s">
        <v>528</v>
      </c>
      <c r="V84" s="33">
        <v>1</v>
      </c>
      <c r="W84" s="43" t="s">
        <v>529</v>
      </c>
      <c r="X84" s="33">
        <v>1</v>
      </c>
      <c r="Y84" s="43" t="s">
        <v>530</v>
      </c>
      <c r="Z84" s="51">
        <v>1</v>
      </c>
      <c r="AA84" s="52">
        <v>0</v>
      </c>
      <c r="AB84" s="33"/>
      <c r="AC84" s="33"/>
      <c r="AD84" s="33"/>
      <c r="AE84" s="33"/>
      <c r="AF84" s="33"/>
      <c r="AG84" s="33"/>
      <c r="AH84" s="33"/>
      <c r="AI84" s="33"/>
      <c r="AJ84" s="33"/>
      <c r="AK84" s="33"/>
      <c r="AL84" s="33"/>
      <c r="AM84" s="33"/>
    </row>
    <row r="85" spans="1:39" ht="15.75" customHeight="1">
      <c r="A85" s="35" t="s">
        <v>10</v>
      </c>
      <c r="B85" s="60" t="s">
        <v>16</v>
      </c>
      <c r="C85" s="50" t="s">
        <v>17</v>
      </c>
      <c r="D85" s="43"/>
      <c r="E85" s="43"/>
      <c r="F85" s="220" t="s">
        <v>531</v>
      </c>
      <c r="G85" s="228">
        <f t="shared" si="62"/>
        <v>1</v>
      </c>
      <c r="H85" s="228">
        <f t="shared" si="63"/>
        <v>1</v>
      </c>
      <c r="I85" s="228">
        <f t="shared" si="64"/>
        <v>1</v>
      </c>
      <c r="J85" s="228">
        <f t="shared" si="65"/>
        <v>1</v>
      </c>
      <c r="K85" s="228">
        <f t="shared" si="66"/>
        <v>1</v>
      </c>
      <c r="L85" s="228">
        <f t="shared" si="67"/>
        <v>1</v>
      </c>
      <c r="M85" s="44" t="s">
        <v>120</v>
      </c>
      <c r="N85" s="33">
        <v>1</v>
      </c>
      <c r="O85" s="43" t="s">
        <v>532</v>
      </c>
      <c r="P85" s="33">
        <v>1</v>
      </c>
      <c r="Q85" s="43" t="s">
        <v>129</v>
      </c>
      <c r="R85" s="33">
        <v>1</v>
      </c>
      <c r="S85" s="43" t="s">
        <v>533</v>
      </c>
      <c r="T85" s="33">
        <v>1</v>
      </c>
      <c r="U85" s="43" t="s">
        <v>534</v>
      </c>
      <c r="V85" s="33">
        <v>1</v>
      </c>
      <c r="W85" s="43" t="s">
        <v>535</v>
      </c>
      <c r="X85" s="33">
        <v>1</v>
      </c>
      <c r="Y85" s="43" t="s">
        <v>536</v>
      </c>
      <c r="Z85" s="51">
        <v>1</v>
      </c>
      <c r="AA85" s="52">
        <v>0</v>
      </c>
      <c r="AB85" s="33"/>
      <c r="AC85" s="33"/>
      <c r="AD85" s="33"/>
      <c r="AE85" s="33"/>
      <c r="AF85" s="33"/>
      <c r="AG85" s="33"/>
      <c r="AH85" s="33"/>
      <c r="AI85" s="33"/>
      <c r="AJ85" s="33"/>
      <c r="AK85" s="33"/>
      <c r="AL85" s="33"/>
      <c r="AM85" s="33"/>
    </row>
    <row r="86" spans="1:39" ht="15.75" customHeight="1">
      <c r="A86" s="35" t="s">
        <v>10</v>
      </c>
      <c r="B86" s="60" t="s">
        <v>16</v>
      </c>
      <c r="C86" s="50" t="s">
        <v>17</v>
      </c>
      <c r="D86" s="43"/>
      <c r="E86" s="43"/>
      <c r="F86" s="220" t="s">
        <v>537</v>
      </c>
      <c r="G86" s="228">
        <f t="shared" si="62"/>
        <v>1</v>
      </c>
      <c r="H86" s="228">
        <f t="shared" si="63"/>
        <v>1</v>
      </c>
      <c r="I86" s="228">
        <f t="shared" si="64"/>
        <v>1</v>
      </c>
      <c r="J86" s="228">
        <f t="shared" si="65"/>
        <v>1</v>
      </c>
      <c r="K86" s="228">
        <f t="shared" si="66"/>
        <v>1</v>
      </c>
      <c r="L86" s="228">
        <f t="shared" si="67"/>
        <v>1</v>
      </c>
      <c r="M86" s="44" t="s">
        <v>120</v>
      </c>
      <c r="N86" s="33">
        <v>1</v>
      </c>
      <c r="O86" s="43" t="s">
        <v>538</v>
      </c>
      <c r="P86" s="33">
        <v>1</v>
      </c>
      <c r="Q86" s="43" t="s">
        <v>129</v>
      </c>
      <c r="R86" s="33">
        <v>1</v>
      </c>
      <c r="S86" s="43" t="s">
        <v>539</v>
      </c>
      <c r="T86" s="33">
        <v>1</v>
      </c>
      <c r="U86" s="43" t="s">
        <v>534</v>
      </c>
      <c r="V86" s="33">
        <v>1</v>
      </c>
      <c r="W86" s="43" t="s">
        <v>540</v>
      </c>
      <c r="X86" s="33">
        <v>1</v>
      </c>
      <c r="Y86" s="43" t="s">
        <v>536</v>
      </c>
      <c r="Z86" s="51">
        <v>1</v>
      </c>
      <c r="AA86" s="52">
        <v>0</v>
      </c>
      <c r="AB86" s="33"/>
      <c r="AC86" s="33"/>
      <c r="AD86" s="33"/>
      <c r="AE86" s="33"/>
      <c r="AF86" s="33"/>
      <c r="AG86" s="33"/>
      <c r="AH86" s="33"/>
      <c r="AI86" s="33"/>
      <c r="AJ86" s="33"/>
      <c r="AK86" s="33"/>
      <c r="AL86" s="33"/>
      <c r="AM86" s="33"/>
    </row>
    <row r="87" spans="1:39" ht="15.75" customHeight="1">
      <c r="A87" s="35" t="s">
        <v>10</v>
      </c>
      <c r="B87" s="60" t="s">
        <v>16</v>
      </c>
      <c r="C87" s="50" t="s">
        <v>17</v>
      </c>
      <c r="D87" s="43"/>
      <c r="E87" s="43"/>
      <c r="F87" s="220" t="s">
        <v>541</v>
      </c>
      <c r="G87" s="228">
        <f t="shared" si="62"/>
        <v>1</v>
      </c>
      <c r="H87" s="228">
        <f t="shared" si="63"/>
        <v>1</v>
      </c>
      <c r="I87" s="228">
        <f t="shared" si="64"/>
        <v>1</v>
      </c>
      <c r="J87" s="228">
        <f t="shared" si="65"/>
        <v>1</v>
      </c>
      <c r="K87" s="228">
        <f t="shared" si="66"/>
        <v>1</v>
      </c>
      <c r="L87" s="228">
        <f t="shared" si="67"/>
        <v>1</v>
      </c>
      <c r="M87" s="44" t="s">
        <v>120</v>
      </c>
      <c r="N87" s="33">
        <v>1</v>
      </c>
      <c r="O87" s="43" t="s">
        <v>542</v>
      </c>
      <c r="P87" s="33">
        <v>1</v>
      </c>
      <c r="Q87" s="43" t="s">
        <v>129</v>
      </c>
      <c r="R87" s="33">
        <v>1</v>
      </c>
      <c r="S87" s="43" t="s">
        <v>543</v>
      </c>
      <c r="T87" s="33">
        <v>1</v>
      </c>
      <c r="U87" s="43" t="s">
        <v>534</v>
      </c>
      <c r="V87" s="33">
        <v>1</v>
      </c>
      <c r="W87" s="43" t="s">
        <v>544</v>
      </c>
      <c r="X87" s="33">
        <v>1</v>
      </c>
      <c r="Y87" s="43" t="s">
        <v>545</v>
      </c>
      <c r="Z87" s="51">
        <v>1</v>
      </c>
      <c r="AA87" s="52">
        <v>0</v>
      </c>
      <c r="AB87" s="33"/>
      <c r="AC87" s="33"/>
      <c r="AD87" s="33"/>
      <c r="AE87" s="33"/>
      <c r="AF87" s="33"/>
      <c r="AG87" s="33"/>
      <c r="AH87" s="33"/>
      <c r="AI87" s="33"/>
      <c r="AJ87" s="33"/>
      <c r="AK87" s="33"/>
      <c r="AL87" s="33"/>
      <c r="AM87" s="33"/>
    </row>
    <row r="88" spans="1:39" ht="15.75" customHeight="1">
      <c r="A88" s="35" t="s">
        <v>10</v>
      </c>
      <c r="B88" s="60" t="s">
        <v>16</v>
      </c>
      <c r="C88" s="50" t="s">
        <v>17</v>
      </c>
      <c r="D88" s="43"/>
      <c r="E88" s="43"/>
      <c r="F88" s="220" t="s">
        <v>546</v>
      </c>
      <c r="G88" s="228">
        <f t="shared" si="62"/>
        <v>1</v>
      </c>
      <c r="H88" s="228">
        <f t="shared" si="63"/>
        <v>1</v>
      </c>
      <c r="I88" s="228">
        <f t="shared" si="64"/>
        <v>0</v>
      </c>
      <c r="J88" s="228">
        <f t="shared" si="65"/>
        <v>1</v>
      </c>
      <c r="K88" s="228">
        <f t="shared" si="66"/>
        <v>1</v>
      </c>
      <c r="L88" s="228">
        <f t="shared" si="67"/>
        <v>1</v>
      </c>
      <c r="M88" s="44" t="s">
        <v>120</v>
      </c>
      <c r="N88" s="33">
        <v>1</v>
      </c>
      <c r="O88" s="43" t="s">
        <v>547</v>
      </c>
      <c r="P88" s="33">
        <v>1</v>
      </c>
      <c r="Q88" s="43" t="s">
        <v>129</v>
      </c>
      <c r="R88" s="33">
        <v>0</v>
      </c>
      <c r="S88" s="43" t="s">
        <v>548</v>
      </c>
      <c r="T88" s="33">
        <v>1</v>
      </c>
      <c r="U88" s="43" t="s">
        <v>534</v>
      </c>
      <c r="V88" s="33">
        <v>1</v>
      </c>
      <c r="W88" s="43" t="s">
        <v>549</v>
      </c>
      <c r="X88" s="33">
        <v>1</v>
      </c>
      <c r="Y88" s="43" t="s">
        <v>550</v>
      </c>
      <c r="Z88" s="51">
        <v>1</v>
      </c>
      <c r="AA88" s="52">
        <v>0</v>
      </c>
      <c r="AB88" s="33"/>
      <c r="AC88" s="33"/>
      <c r="AD88" s="33"/>
      <c r="AE88" s="33"/>
      <c r="AF88" s="33"/>
      <c r="AG88" s="33"/>
      <c r="AH88" s="33"/>
      <c r="AI88" s="33"/>
      <c r="AJ88" s="33"/>
      <c r="AK88" s="33"/>
      <c r="AL88" s="33"/>
      <c r="AM88" s="33"/>
    </row>
    <row r="89" spans="1:39" ht="15.75" customHeight="1">
      <c r="A89" s="35" t="s">
        <v>10</v>
      </c>
      <c r="B89" s="60" t="s">
        <v>16</v>
      </c>
      <c r="C89" s="50" t="s">
        <v>17</v>
      </c>
      <c r="D89" s="43"/>
      <c r="E89" s="43"/>
      <c r="F89" s="220" t="s">
        <v>551</v>
      </c>
      <c r="G89" s="228">
        <f t="shared" si="62"/>
        <v>1</v>
      </c>
      <c r="H89" s="228">
        <f t="shared" si="63"/>
        <v>1</v>
      </c>
      <c r="I89" s="228">
        <f t="shared" si="64"/>
        <v>0</v>
      </c>
      <c r="J89" s="228">
        <f t="shared" si="65"/>
        <v>1</v>
      </c>
      <c r="K89" s="228">
        <f t="shared" si="66"/>
        <v>1</v>
      </c>
      <c r="L89" s="228">
        <f t="shared" si="67"/>
        <v>1</v>
      </c>
      <c r="M89" s="44" t="s">
        <v>120</v>
      </c>
      <c r="N89" s="33">
        <v>1</v>
      </c>
      <c r="O89" s="43" t="s">
        <v>552</v>
      </c>
      <c r="P89" s="33">
        <v>1</v>
      </c>
      <c r="Q89" s="43" t="s">
        <v>129</v>
      </c>
      <c r="R89" s="33">
        <v>0</v>
      </c>
      <c r="S89" s="43" t="s">
        <v>553</v>
      </c>
      <c r="T89" s="33">
        <v>1</v>
      </c>
      <c r="U89" s="43" t="s">
        <v>554</v>
      </c>
      <c r="V89" s="33">
        <v>1</v>
      </c>
      <c r="W89" s="43" t="s">
        <v>555</v>
      </c>
      <c r="X89" s="33">
        <v>1</v>
      </c>
      <c r="Y89" s="43" t="s">
        <v>556</v>
      </c>
      <c r="Z89" s="51">
        <v>1</v>
      </c>
      <c r="AA89" s="52">
        <v>0</v>
      </c>
      <c r="AB89" s="33"/>
      <c r="AC89" s="33"/>
      <c r="AD89" s="33"/>
      <c r="AE89" s="33"/>
      <c r="AF89" s="33"/>
      <c r="AG89" s="33"/>
      <c r="AH89" s="33"/>
      <c r="AI89" s="33"/>
      <c r="AJ89" s="33"/>
      <c r="AK89" s="33"/>
      <c r="AL89" s="33"/>
      <c r="AM89" s="33"/>
    </row>
    <row r="90" spans="1:39" ht="15.75" customHeight="1">
      <c r="A90" s="35" t="s">
        <v>10</v>
      </c>
      <c r="B90" s="60" t="s">
        <v>16</v>
      </c>
      <c r="C90" s="50" t="s">
        <v>17</v>
      </c>
      <c r="D90" s="43"/>
      <c r="E90" s="43"/>
      <c r="F90" s="220" t="s">
        <v>557</v>
      </c>
      <c r="G90" s="228" t="str">
        <f t="shared" si="62"/>
        <v>N/A</v>
      </c>
      <c r="H90" s="228">
        <f t="shared" si="63"/>
        <v>0</v>
      </c>
      <c r="I90" s="228">
        <f t="shared" si="64"/>
        <v>0</v>
      </c>
      <c r="J90" s="228">
        <f t="shared" si="65"/>
        <v>1</v>
      </c>
      <c r="K90" s="228">
        <f t="shared" si="66"/>
        <v>0</v>
      </c>
      <c r="L90" s="228">
        <f t="shared" si="67"/>
        <v>0</v>
      </c>
      <c r="M90" s="44" t="s">
        <v>120</v>
      </c>
      <c r="N90" s="33">
        <v>-1</v>
      </c>
      <c r="O90" s="43" t="s">
        <v>558</v>
      </c>
      <c r="P90" s="33">
        <v>0</v>
      </c>
      <c r="Q90" s="43" t="s">
        <v>559</v>
      </c>
      <c r="R90" s="33">
        <v>0</v>
      </c>
      <c r="S90" s="43" t="s">
        <v>560</v>
      </c>
      <c r="T90" s="33">
        <v>1</v>
      </c>
      <c r="U90" s="43" t="s">
        <v>561</v>
      </c>
      <c r="V90" s="33">
        <v>0</v>
      </c>
      <c r="W90" s="43" t="s">
        <v>562</v>
      </c>
      <c r="X90" s="33">
        <v>0</v>
      </c>
      <c r="Y90" s="43" t="s">
        <v>563</v>
      </c>
      <c r="Z90" s="51">
        <v>1</v>
      </c>
      <c r="AA90" s="52">
        <v>0</v>
      </c>
      <c r="AB90" s="33"/>
      <c r="AC90" s="33"/>
      <c r="AD90" s="33"/>
      <c r="AE90" s="33"/>
      <c r="AF90" s="33"/>
      <c r="AG90" s="33"/>
      <c r="AH90" s="33"/>
      <c r="AI90" s="33"/>
      <c r="AJ90" s="33"/>
      <c r="AK90" s="33"/>
      <c r="AL90" s="33"/>
      <c r="AM90" s="33"/>
    </row>
    <row r="91" spans="1:39" ht="15.75" customHeight="1">
      <c r="A91" s="35" t="s">
        <v>10</v>
      </c>
      <c r="B91" s="60" t="s">
        <v>16</v>
      </c>
      <c r="C91" s="50" t="s">
        <v>17</v>
      </c>
      <c r="D91" s="43"/>
      <c r="E91" s="43"/>
      <c r="F91" s="220" t="s">
        <v>564</v>
      </c>
      <c r="G91" s="228">
        <f t="shared" si="62"/>
        <v>1</v>
      </c>
      <c r="H91" s="228">
        <f t="shared" si="63"/>
        <v>0.5</v>
      </c>
      <c r="I91" s="228">
        <f t="shared" si="64"/>
        <v>0</v>
      </c>
      <c r="J91" s="228">
        <f t="shared" si="65"/>
        <v>1</v>
      </c>
      <c r="K91" s="228">
        <f t="shared" si="66"/>
        <v>1</v>
      </c>
      <c r="L91" s="228">
        <f t="shared" si="67"/>
        <v>1</v>
      </c>
      <c r="M91" s="44" t="s">
        <v>142</v>
      </c>
      <c r="N91" s="33">
        <v>1</v>
      </c>
      <c r="O91" s="43" t="s">
        <v>565</v>
      </c>
      <c r="P91" s="33">
        <v>0.5</v>
      </c>
      <c r="Q91" s="43" t="s">
        <v>566</v>
      </c>
      <c r="R91" s="185">
        <v>0</v>
      </c>
      <c r="S91" s="43" t="s">
        <v>129</v>
      </c>
      <c r="T91" s="33">
        <v>1</v>
      </c>
      <c r="U91" s="43" t="s">
        <v>567</v>
      </c>
      <c r="V91" s="33">
        <v>1</v>
      </c>
      <c r="W91" s="43" t="s">
        <v>568</v>
      </c>
      <c r="X91" s="33">
        <v>1</v>
      </c>
      <c r="Y91" s="43" t="s">
        <v>129</v>
      </c>
      <c r="Z91" s="51">
        <v>1</v>
      </c>
      <c r="AA91" s="52">
        <v>0</v>
      </c>
      <c r="AB91" s="33"/>
      <c r="AC91" s="33"/>
      <c r="AD91" s="33"/>
      <c r="AE91" s="33"/>
      <c r="AF91" s="33"/>
      <c r="AG91" s="33"/>
      <c r="AH91" s="33"/>
      <c r="AI91" s="33"/>
      <c r="AJ91" s="33"/>
      <c r="AK91" s="33"/>
      <c r="AL91" s="33"/>
      <c r="AM91" s="33"/>
    </row>
    <row r="92" spans="1:39" ht="15.75" customHeight="1">
      <c r="A92" s="35" t="s">
        <v>10</v>
      </c>
      <c r="B92" s="60" t="s">
        <v>16</v>
      </c>
      <c r="C92" s="50" t="s">
        <v>17</v>
      </c>
      <c r="D92" s="43"/>
      <c r="E92" s="43"/>
      <c r="F92" s="220" t="s">
        <v>569</v>
      </c>
      <c r="G92" s="228">
        <f t="shared" si="62"/>
        <v>1</v>
      </c>
      <c r="H92" s="228">
        <f t="shared" si="63"/>
        <v>1</v>
      </c>
      <c r="I92" s="228">
        <f t="shared" si="64"/>
        <v>0</v>
      </c>
      <c r="J92" s="228">
        <f t="shared" si="65"/>
        <v>1</v>
      </c>
      <c r="K92" s="228">
        <f t="shared" si="66"/>
        <v>1</v>
      </c>
      <c r="L92" s="228">
        <f t="shared" si="67"/>
        <v>0.5</v>
      </c>
      <c r="M92" s="44" t="s">
        <v>120</v>
      </c>
      <c r="N92" s="33">
        <v>1</v>
      </c>
      <c r="O92" s="43" t="s">
        <v>570</v>
      </c>
      <c r="P92" s="33">
        <v>1</v>
      </c>
      <c r="Q92" s="43" t="s">
        <v>129</v>
      </c>
      <c r="R92" s="185">
        <v>0</v>
      </c>
      <c r="S92" s="43" t="s">
        <v>129</v>
      </c>
      <c r="T92" s="33">
        <v>1</v>
      </c>
      <c r="U92" s="43" t="s">
        <v>571</v>
      </c>
      <c r="V92" s="33">
        <v>1</v>
      </c>
      <c r="W92" s="43" t="s">
        <v>572</v>
      </c>
      <c r="X92" s="33">
        <v>0.5</v>
      </c>
      <c r="Y92" s="43" t="s">
        <v>573</v>
      </c>
      <c r="Z92" s="51">
        <v>1</v>
      </c>
      <c r="AA92" s="52">
        <v>0</v>
      </c>
      <c r="AB92" s="33"/>
      <c r="AC92" s="33"/>
      <c r="AD92" s="33"/>
      <c r="AE92" s="33"/>
      <c r="AF92" s="33"/>
      <c r="AG92" s="33"/>
      <c r="AH92" s="33"/>
      <c r="AI92" s="33"/>
      <c r="AJ92" s="33"/>
      <c r="AK92" s="33"/>
      <c r="AL92" s="33"/>
      <c r="AM92" s="33"/>
    </row>
    <row r="93" spans="1:39" ht="15.75" customHeight="1">
      <c r="A93" s="35" t="s">
        <v>10</v>
      </c>
      <c r="B93" s="60" t="s">
        <v>16</v>
      </c>
      <c r="C93" s="50" t="s">
        <v>17</v>
      </c>
      <c r="D93" s="43"/>
      <c r="E93" s="43"/>
      <c r="F93" s="220" t="s">
        <v>574</v>
      </c>
      <c r="G93" s="228">
        <f t="shared" si="62"/>
        <v>1</v>
      </c>
      <c r="H93" s="228">
        <f t="shared" si="63"/>
        <v>0.5</v>
      </c>
      <c r="I93" s="228">
        <f t="shared" si="64"/>
        <v>0.5</v>
      </c>
      <c r="J93" s="228">
        <f t="shared" si="65"/>
        <v>0.5</v>
      </c>
      <c r="K93" s="228">
        <f t="shared" si="66"/>
        <v>0.5</v>
      </c>
      <c r="L93" s="228">
        <f t="shared" si="67"/>
        <v>1</v>
      </c>
      <c r="M93" s="44" t="s">
        <v>120</v>
      </c>
      <c r="N93" s="33">
        <v>1</v>
      </c>
      <c r="O93" s="43" t="s">
        <v>575</v>
      </c>
      <c r="P93" s="33">
        <v>0.5</v>
      </c>
      <c r="Q93" s="43" t="s">
        <v>129</v>
      </c>
      <c r="R93" s="33">
        <v>0.5</v>
      </c>
      <c r="S93" s="43" t="s">
        <v>129</v>
      </c>
      <c r="T93" s="33">
        <v>0.5</v>
      </c>
      <c r="U93" s="43" t="s">
        <v>576</v>
      </c>
      <c r="V93" s="33">
        <v>0.5</v>
      </c>
      <c r="W93" s="43" t="s">
        <v>577</v>
      </c>
      <c r="X93" s="33">
        <v>1</v>
      </c>
      <c r="Y93" s="43" t="s">
        <v>129</v>
      </c>
      <c r="Z93" s="51">
        <v>1</v>
      </c>
      <c r="AA93" s="52">
        <v>0</v>
      </c>
      <c r="AB93" s="33"/>
      <c r="AC93" s="33"/>
      <c r="AD93" s="33"/>
      <c r="AE93" s="33"/>
      <c r="AF93" s="33"/>
      <c r="AG93" s="33"/>
      <c r="AH93" s="33"/>
      <c r="AI93" s="33"/>
      <c r="AJ93" s="33"/>
      <c r="AK93" s="33"/>
      <c r="AL93" s="33"/>
      <c r="AM93" s="33"/>
    </row>
    <row r="94" spans="1:39" ht="15.75" customHeight="1">
      <c r="A94" s="35" t="s">
        <v>10</v>
      </c>
      <c r="B94" s="60" t="s">
        <v>16</v>
      </c>
      <c r="C94" s="50" t="s">
        <v>17</v>
      </c>
      <c r="D94" s="43"/>
      <c r="E94" s="43"/>
      <c r="F94" s="220" t="s">
        <v>578</v>
      </c>
      <c r="G94" s="228">
        <f t="shared" si="62"/>
        <v>1</v>
      </c>
      <c r="H94" s="228">
        <f t="shared" si="63"/>
        <v>0</v>
      </c>
      <c r="I94" s="228">
        <f t="shared" si="64"/>
        <v>1</v>
      </c>
      <c r="J94" s="228">
        <f t="shared" si="65"/>
        <v>0</v>
      </c>
      <c r="K94" s="228">
        <f t="shared" si="66"/>
        <v>1</v>
      </c>
      <c r="L94" s="228">
        <f t="shared" si="67"/>
        <v>1</v>
      </c>
      <c r="M94" s="44" t="s">
        <v>120</v>
      </c>
      <c r="N94" s="33">
        <v>1</v>
      </c>
      <c r="O94" s="43" t="s">
        <v>579</v>
      </c>
      <c r="P94" s="33">
        <v>0</v>
      </c>
      <c r="Q94" s="43" t="s">
        <v>580</v>
      </c>
      <c r="R94" s="33">
        <v>1</v>
      </c>
      <c r="S94" s="43" t="s">
        <v>581</v>
      </c>
      <c r="T94" s="33">
        <v>0</v>
      </c>
      <c r="U94" s="43" t="s">
        <v>582</v>
      </c>
      <c r="V94" s="33">
        <v>1</v>
      </c>
      <c r="W94" s="43" t="s">
        <v>583</v>
      </c>
      <c r="X94" s="33">
        <v>1</v>
      </c>
      <c r="Y94" s="43" t="s">
        <v>129</v>
      </c>
      <c r="Z94" s="51">
        <v>1</v>
      </c>
      <c r="AA94" s="52">
        <v>0</v>
      </c>
      <c r="AB94" s="33"/>
      <c r="AC94" s="33"/>
      <c r="AD94" s="33"/>
      <c r="AE94" s="33"/>
      <c r="AF94" s="33"/>
      <c r="AG94" s="33"/>
      <c r="AH94" s="33"/>
      <c r="AI94" s="33"/>
      <c r="AJ94" s="33"/>
      <c r="AK94" s="33"/>
      <c r="AL94" s="33"/>
      <c r="AM94" s="33"/>
    </row>
    <row r="95" spans="1:39" ht="15.75" customHeight="1">
      <c r="A95" s="35" t="s">
        <v>10</v>
      </c>
      <c r="B95" s="60" t="s">
        <v>16</v>
      </c>
      <c r="C95" s="50" t="s">
        <v>17</v>
      </c>
      <c r="D95" s="43"/>
      <c r="E95" s="43"/>
      <c r="F95" s="220" t="s">
        <v>584</v>
      </c>
      <c r="G95" s="228">
        <f t="shared" si="62"/>
        <v>0</v>
      </c>
      <c r="H95" s="228">
        <f t="shared" si="63"/>
        <v>0</v>
      </c>
      <c r="I95" s="228">
        <f t="shared" si="64"/>
        <v>0</v>
      </c>
      <c r="J95" s="228">
        <f t="shared" si="65"/>
        <v>1</v>
      </c>
      <c r="K95" s="228">
        <f t="shared" si="66"/>
        <v>1</v>
      </c>
      <c r="L95" s="228">
        <f t="shared" si="67"/>
        <v>1</v>
      </c>
      <c r="M95" s="44" t="s">
        <v>120</v>
      </c>
      <c r="N95" s="33">
        <v>0</v>
      </c>
      <c r="O95" s="43" t="s">
        <v>585</v>
      </c>
      <c r="P95" s="33">
        <v>0</v>
      </c>
      <c r="Q95" s="43" t="s">
        <v>129</v>
      </c>
      <c r="R95" s="33">
        <v>0</v>
      </c>
      <c r="S95" s="43" t="s">
        <v>129</v>
      </c>
      <c r="T95" s="33">
        <v>1</v>
      </c>
      <c r="U95" s="43" t="s">
        <v>586</v>
      </c>
      <c r="V95" s="33">
        <v>1</v>
      </c>
      <c r="W95" s="43" t="s">
        <v>587</v>
      </c>
      <c r="X95" s="33">
        <v>1</v>
      </c>
      <c r="Y95" s="43" t="s">
        <v>588</v>
      </c>
      <c r="Z95" s="51">
        <v>1</v>
      </c>
      <c r="AA95" s="52">
        <v>0</v>
      </c>
      <c r="AB95" s="33"/>
      <c r="AC95" s="33"/>
      <c r="AD95" s="33"/>
      <c r="AE95" s="33"/>
      <c r="AF95" s="33"/>
      <c r="AG95" s="33"/>
      <c r="AH95" s="33"/>
      <c r="AI95" s="33"/>
      <c r="AJ95" s="33"/>
      <c r="AK95" s="33"/>
      <c r="AL95" s="33"/>
      <c r="AM95" s="33"/>
    </row>
    <row r="96" spans="1:39" ht="15.75" customHeight="1">
      <c r="A96" s="35" t="s">
        <v>10</v>
      </c>
      <c r="B96" s="60" t="s">
        <v>16</v>
      </c>
      <c r="C96" s="50" t="s">
        <v>17</v>
      </c>
      <c r="D96" s="43"/>
      <c r="E96" s="43"/>
      <c r="F96" s="220" t="s">
        <v>589</v>
      </c>
      <c r="G96" s="228">
        <f t="shared" si="62"/>
        <v>0.5</v>
      </c>
      <c r="H96" s="228">
        <f t="shared" si="63"/>
        <v>0</v>
      </c>
      <c r="I96" s="228">
        <f t="shared" si="64"/>
        <v>0</v>
      </c>
      <c r="J96" s="228">
        <f t="shared" si="65"/>
        <v>0</v>
      </c>
      <c r="K96" s="228">
        <f t="shared" si="66"/>
        <v>0</v>
      </c>
      <c r="L96" s="228">
        <f t="shared" si="67"/>
        <v>1</v>
      </c>
      <c r="M96" s="44" t="s">
        <v>120</v>
      </c>
      <c r="N96" s="33">
        <v>0.5</v>
      </c>
      <c r="O96" s="43" t="s">
        <v>590</v>
      </c>
      <c r="P96" s="33">
        <v>0</v>
      </c>
      <c r="Q96" s="43" t="s">
        <v>591</v>
      </c>
      <c r="R96" s="33">
        <v>0</v>
      </c>
      <c r="S96" s="43" t="s">
        <v>129</v>
      </c>
      <c r="T96" s="33">
        <v>0</v>
      </c>
      <c r="U96" s="43" t="s">
        <v>592</v>
      </c>
      <c r="V96" s="33">
        <v>0</v>
      </c>
      <c r="W96" s="43" t="s">
        <v>593</v>
      </c>
      <c r="X96" s="33">
        <v>1</v>
      </c>
      <c r="Y96" s="43" t="s">
        <v>594</v>
      </c>
      <c r="Z96" s="51">
        <v>1</v>
      </c>
      <c r="AA96" s="52">
        <v>0</v>
      </c>
      <c r="AB96" s="33"/>
      <c r="AC96" s="33"/>
      <c r="AD96" s="33"/>
      <c r="AE96" s="33"/>
      <c r="AF96" s="33"/>
      <c r="AG96" s="33"/>
      <c r="AH96" s="33"/>
      <c r="AI96" s="33"/>
      <c r="AJ96" s="33"/>
      <c r="AK96" s="33"/>
      <c r="AL96" s="33"/>
      <c r="AM96" s="33"/>
    </row>
    <row r="97" spans="1:39" ht="15.75" customHeight="1">
      <c r="A97" s="35" t="s">
        <v>10</v>
      </c>
      <c r="B97" s="60" t="s">
        <v>16</v>
      </c>
      <c r="C97" s="50" t="s">
        <v>17</v>
      </c>
      <c r="D97" s="43"/>
      <c r="E97" s="43"/>
      <c r="F97" s="220" t="s">
        <v>595</v>
      </c>
      <c r="G97" s="228">
        <f t="shared" si="62"/>
        <v>0</v>
      </c>
      <c r="H97" s="228">
        <f t="shared" si="63"/>
        <v>0</v>
      </c>
      <c r="I97" s="228">
        <f t="shared" si="64"/>
        <v>0</v>
      </c>
      <c r="J97" s="228">
        <f t="shared" si="65"/>
        <v>0.5</v>
      </c>
      <c r="K97" s="228">
        <f t="shared" si="66"/>
        <v>1</v>
      </c>
      <c r="L97" s="228">
        <f t="shared" si="67"/>
        <v>0.5</v>
      </c>
      <c r="M97" s="44" t="s">
        <v>120</v>
      </c>
      <c r="N97" s="185">
        <v>0</v>
      </c>
      <c r="O97" s="43" t="s">
        <v>596</v>
      </c>
      <c r="P97" s="33">
        <v>0</v>
      </c>
      <c r="Q97" s="43" t="s">
        <v>129</v>
      </c>
      <c r="R97" s="33">
        <v>0</v>
      </c>
      <c r="S97" s="43" t="s">
        <v>129</v>
      </c>
      <c r="T97" s="33">
        <v>0.5</v>
      </c>
      <c r="U97" s="43" t="s">
        <v>597</v>
      </c>
      <c r="V97" s="33">
        <v>1</v>
      </c>
      <c r="W97" s="43" t="s">
        <v>598</v>
      </c>
      <c r="X97" s="33">
        <v>0.5</v>
      </c>
      <c r="Y97" s="43" t="s">
        <v>599</v>
      </c>
      <c r="Z97" s="51">
        <v>1</v>
      </c>
      <c r="AA97" s="52">
        <v>0</v>
      </c>
      <c r="AB97" s="33"/>
      <c r="AC97" s="33"/>
      <c r="AD97" s="33"/>
      <c r="AE97" s="33"/>
      <c r="AF97" s="33"/>
      <c r="AG97" s="33"/>
      <c r="AH97" s="33"/>
      <c r="AI97" s="33"/>
      <c r="AJ97" s="33"/>
      <c r="AK97" s="33"/>
      <c r="AL97" s="33"/>
      <c r="AM97" s="33"/>
    </row>
    <row r="98" spans="1:39" ht="15.75" customHeight="1">
      <c r="A98" s="35" t="s">
        <v>10</v>
      </c>
      <c r="B98" s="60" t="s">
        <v>16</v>
      </c>
      <c r="C98" s="50" t="s">
        <v>17</v>
      </c>
      <c r="D98" s="43"/>
      <c r="E98" s="43"/>
      <c r="F98" s="220" t="s">
        <v>600</v>
      </c>
      <c r="G98" s="228">
        <f t="shared" si="62"/>
        <v>0.5</v>
      </c>
      <c r="H98" s="228">
        <f t="shared" si="63"/>
        <v>0</v>
      </c>
      <c r="I98" s="228">
        <f t="shared" si="64"/>
        <v>0</v>
      </c>
      <c r="J98" s="228">
        <f t="shared" si="65"/>
        <v>0</v>
      </c>
      <c r="K98" s="228">
        <f t="shared" si="66"/>
        <v>0.5</v>
      </c>
      <c r="L98" s="228">
        <f t="shared" si="67"/>
        <v>0.5</v>
      </c>
      <c r="M98" s="44" t="s">
        <v>120</v>
      </c>
      <c r="N98" s="33">
        <v>0.5</v>
      </c>
      <c r="O98" s="43" t="s">
        <v>601</v>
      </c>
      <c r="P98" s="33">
        <v>0</v>
      </c>
      <c r="Q98" s="43" t="s">
        <v>602</v>
      </c>
      <c r="R98" s="185">
        <v>0</v>
      </c>
      <c r="S98" s="43" t="s">
        <v>603</v>
      </c>
      <c r="T98" s="33">
        <v>0</v>
      </c>
      <c r="U98" s="43" t="s">
        <v>604</v>
      </c>
      <c r="V98" s="33">
        <v>0.5</v>
      </c>
      <c r="W98" s="43" t="s">
        <v>605</v>
      </c>
      <c r="X98" s="33">
        <v>0.5</v>
      </c>
      <c r="Y98" s="43" t="s">
        <v>606</v>
      </c>
      <c r="Z98" s="51">
        <v>1</v>
      </c>
      <c r="AA98" s="52">
        <v>0</v>
      </c>
      <c r="AB98" s="33"/>
      <c r="AC98" s="33"/>
      <c r="AD98" s="33"/>
      <c r="AE98" s="33"/>
      <c r="AF98" s="33"/>
      <c r="AG98" s="33"/>
      <c r="AH98" s="33"/>
      <c r="AI98" s="33"/>
      <c r="AJ98" s="33"/>
      <c r="AK98" s="33"/>
      <c r="AL98" s="33"/>
      <c r="AM98" s="33"/>
    </row>
    <row r="99" spans="1:39" ht="15.75" customHeight="1">
      <c r="A99" s="35" t="s">
        <v>10</v>
      </c>
      <c r="B99" s="60" t="s">
        <v>16</v>
      </c>
      <c r="C99" s="50" t="s">
        <v>17</v>
      </c>
      <c r="D99" s="43"/>
      <c r="E99" s="43"/>
      <c r="F99" s="220" t="s">
        <v>607</v>
      </c>
      <c r="G99" s="228">
        <f t="shared" si="62"/>
        <v>0.5</v>
      </c>
      <c r="H99" s="228">
        <f t="shared" si="63"/>
        <v>0.5</v>
      </c>
      <c r="I99" s="228">
        <f t="shared" si="64"/>
        <v>0</v>
      </c>
      <c r="J99" s="228">
        <f t="shared" si="65"/>
        <v>0.5</v>
      </c>
      <c r="K99" s="228">
        <f t="shared" si="66"/>
        <v>0.5</v>
      </c>
      <c r="L99" s="228">
        <f t="shared" si="67"/>
        <v>0.5</v>
      </c>
      <c r="M99" s="44" t="s">
        <v>120</v>
      </c>
      <c r="N99" s="185">
        <v>0.5</v>
      </c>
      <c r="O99" s="43" t="s">
        <v>608</v>
      </c>
      <c r="P99" s="33">
        <v>0.5</v>
      </c>
      <c r="Q99" s="43" t="s">
        <v>609</v>
      </c>
      <c r="R99" s="185">
        <v>0</v>
      </c>
      <c r="S99" s="43"/>
      <c r="T99" s="185">
        <v>0.5</v>
      </c>
      <c r="U99" s="43"/>
      <c r="V99" s="33">
        <v>0.5</v>
      </c>
      <c r="W99" s="43" t="s">
        <v>610</v>
      </c>
      <c r="X99" s="33">
        <v>0.5</v>
      </c>
      <c r="Y99" s="43" t="s">
        <v>611</v>
      </c>
      <c r="Z99" s="51">
        <v>1</v>
      </c>
      <c r="AA99" s="52">
        <v>0</v>
      </c>
      <c r="AB99" s="33"/>
      <c r="AC99" s="33"/>
      <c r="AD99" s="33"/>
      <c r="AE99" s="33"/>
      <c r="AF99" s="33"/>
      <c r="AG99" s="33"/>
      <c r="AH99" s="33"/>
      <c r="AI99" s="33"/>
      <c r="AJ99" s="33"/>
      <c r="AK99" s="33"/>
      <c r="AL99" s="33"/>
      <c r="AM99" s="33"/>
    </row>
    <row r="100" spans="1:39" ht="15.75" customHeight="1">
      <c r="A100" s="35" t="s">
        <v>10</v>
      </c>
      <c r="B100" s="60" t="s">
        <v>16</v>
      </c>
      <c r="C100" s="50" t="s">
        <v>17</v>
      </c>
      <c r="D100" s="43"/>
      <c r="E100" s="43"/>
      <c r="F100" s="220" t="s">
        <v>612</v>
      </c>
      <c r="G100" s="228">
        <f t="shared" si="62"/>
        <v>1</v>
      </c>
      <c r="H100" s="228">
        <f t="shared" si="63"/>
        <v>0</v>
      </c>
      <c r="I100" s="228">
        <f t="shared" si="64"/>
        <v>0.5</v>
      </c>
      <c r="J100" s="228">
        <f t="shared" si="65"/>
        <v>0.5</v>
      </c>
      <c r="K100" s="228">
        <f t="shared" si="66"/>
        <v>1</v>
      </c>
      <c r="L100" s="228">
        <f t="shared" si="67"/>
        <v>1</v>
      </c>
      <c r="M100" s="44" t="s">
        <v>142</v>
      </c>
      <c r="N100" s="33">
        <v>1</v>
      </c>
      <c r="O100" s="43" t="s">
        <v>613</v>
      </c>
      <c r="P100" s="33">
        <v>0</v>
      </c>
      <c r="Q100" s="43" t="s">
        <v>614</v>
      </c>
      <c r="R100" s="33">
        <v>0.5</v>
      </c>
      <c r="S100" s="43" t="s">
        <v>129</v>
      </c>
      <c r="T100" s="33">
        <v>0.5</v>
      </c>
      <c r="U100" s="43" t="s">
        <v>615</v>
      </c>
      <c r="V100" s="33">
        <v>1</v>
      </c>
      <c r="W100" s="43" t="s">
        <v>616</v>
      </c>
      <c r="X100" s="33">
        <v>1</v>
      </c>
      <c r="Y100" s="43" t="s">
        <v>129</v>
      </c>
      <c r="Z100" s="51">
        <v>1</v>
      </c>
      <c r="AA100" s="52">
        <v>0</v>
      </c>
      <c r="AB100" s="33"/>
      <c r="AC100" s="33"/>
      <c r="AD100" s="33"/>
      <c r="AE100" s="33"/>
      <c r="AF100" s="33"/>
      <c r="AG100" s="33"/>
      <c r="AH100" s="33"/>
      <c r="AI100" s="33"/>
      <c r="AJ100" s="33"/>
      <c r="AK100" s="33"/>
      <c r="AL100" s="33"/>
      <c r="AM100" s="33"/>
    </row>
    <row r="101" spans="1:39" ht="15.75" customHeight="1">
      <c r="A101" s="35" t="s">
        <v>10</v>
      </c>
      <c r="B101" s="60" t="s">
        <v>16</v>
      </c>
      <c r="C101" s="50" t="s">
        <v>17</v>
      </c>
      <c r="D101" s="43"/>
      <c r="E101" s="43"/>
      <c r="F101" s="220" t="s">
        <v>617</v>
      </c>
      <c r="G101" s="228">
        <f t="shared" si="62"/>
        <v>1</v>
      </c>
      <c r="H101" s="228">
        <f t="shared" si="63"/>
        <v>1</v>
      </c>
      <c r="I101" s="228">
        <f t="shared" si="64"/>
        <v>0</v>
      </c>
      <c r="J101" s="228">
        <f t="shared" si="65"/>
        <v>1</v>
      </c>
      <c r="K101" s="228">
        <f t="shared" si="66"/>
        <v>1</v>
      </c>
      <c r="L101" s="228">
        <f t="shared" si="67"/>
        <v>1</v>
      </c>
      <c r="M101" s="44" t="s">
        <v>120</v>
      </c>
      <c r="N101" s="33">
        <v>1</v>
      </c>
      <c r="O101" s="43" t="s">
        <v>618</v>
      </c>
      <c r="P101" s="33">
        <v>1</v>
      </c>
      <c r="Q101" s="43" t="s">
        <v>129</v>
      </c>
      <c r="R101" s="33">
        <v>0</v>
      </c>
      <c r="S101" s="43" t="s">
        <v>619</v>
      </c>
      <c r="T101" s="33">
        <v>1</v>
      </c>
      <c r="U101" s="43" t="s">
        <v>620</v>
      </c>
      <c r="V101" s="33">
        <v>1</v>
      </c>
      <c r="W101" s="43" t="s">
        <v>621</v>
      </c>
      <c r="X101" s="33">
        <v>1</v>
      </c>
      <c r="Y101" s="43" t="s">
        <v>129</v>
      </c>
      <c r="Z101" s="51">
        <v>1</v>
      </c>
      <c r="AA101" s="52">
        <v>0</v>
      </c>
      <c r="AB101" s="33"/>
      <c r="AC101" s="33"/>
      <c r="AD101" s="33"/>
      <c r="AE101" s="33"/>
      <c r="AF101" s="33"/>
      <c r="AG101" s="33"/>
      <c r="AH101" s="33"/>
      <c r="AI101" s="33"/>
      <c r="AJ101" s="33"/>
      <c r="AK101" s="33"/>
      <c r="AL101" s="33"/>
      <c r="AM101" s="33"/>
    </row>
    <row r="102" spans="1:39" ht="15.75" customHeight="1">
      <c r="A102" s="35" t="s">
        <v>10</v>
      </c>
      <c r="B102" s="60" t="s">
        <v>16</v>
      </c>
      <c r="C102" s="50" t="s">
        <v>17</v>
      </c>
      <c r="D102" s="43"/>
      <c r="E102" s="43"/>
      <c r="F102" s="220" t="s">
        <v>622</v>
      </c>
      <c r="G102" s="228">
        <f t="shared" ref="G102:G103" si="68">IF(Z102&gt;0,IF(N102&lt;0, "N/A", (N102 - AA102)/(Z102-AA102)),1)</f>
        <v>0.5</v>
      </c>
      <c r="H102" s="228">
        <f t="shared" ref="H102:H103" si="69">IF(Z102&gt;0,IF(P102&lt;0, "N/A", (P102 - AA102)/(Z102-AA102)),1)</f>
        <v>0</v>
      </c>
      <c r="I102" s="228">
        <f t="shared" ref="I102:I103" si="70">IF(Z102&gt;0,IF(R102&lt;0, "N/A", (R102 - AA102)/(Z102-AA102)),1)</f>
        <v>0</v>
      </c>
      <c r="J102" s="228">
        <f t="shared" ref="J102:J103" si="71">IF(Z102&gt;0,IF(T102&lt;0, "N/A", (T102 - AA102)/(Z102-AA102)),1)</f>
        <v>1</v>
      </c>
      <c r="K102" s="228">
        <f t="shared" ref="K102:K103" si="72">IF(Z102&gt;0,IF(V102&lt;0, "N/A", (V102 - AA102)/(Z102-AA102)),1)</f>
        <v>0.5</v>
      </c>
      <c r="L102" s="228">
        <f t="shared" ref="L102:L103" si="73">IF(Z102&gt;0,IF(X102&lt;0, "N/A", (X102 - AA102)/(Z102-AA102)),1)</f>
        <v>1</v>
      </c>
      <c r="M102" s="44" t="s">
        <v>120</v>
      </c>
      <c r="N102" s="33">
        <v>0.5</v>
      </c>
      <c r="O102" s="43" t="s">
        <v>623</v>
      </c>
      <c r="P102" s="33">
        <v>0</v>
      </c>
      <c r="Q102" s="43" t="s">
        <v>624</v>
      </c>
      <c r="R102" s="185">
        <v>0</v>
      </c>
      <c r="S102" s="43" t="s">
        <v>129</v>
      </c>
      <c r="T102" s="33">
        <v>1</v>
      </c>
      <c r="U102" s="43" t="s">
        <v>625</v>
      </c>
      <c r="V102" s="33">
        <v>0.5</v>
      </c>
      <c r="W102" s="43" t="s">
        <v>626</v>
      </c>
      <c r="X102" s="33">
        <v>1</v>
      </c>
      <c r="Y102" s="43" t="s">
        <v>627</v>
      </c>
      <c r="Z102" s="51">
        <v>1</v>
      </c>
      <c r="AA102" s="52">
        <v>0</v>
      </c>
      <c r="AB102" s="33"/>
      <c r="AC102" s="33"/>
      <c r="AD102" s="33"/>
      <c r="AE102" s="33"/>
      <c r="AF102" s="33"/>
      <c r="AG102" s="33"/>
      <c r="AH102" s="33"/>
      <c r="AI102" s="33"/>
      <c r="AJ102" s="33"/>
      <c r="AK102" s="33"/>
      <c r="AL102" s="33"/>
      <c r="AM102" s="33"/>
    </row>
    <row r="103" spans="1:39" ht="15.75" customHeight="1">
      <c r="A103" s="35" t="s">
        <v>10</v>
      </c>
      <c r="B103" s="60" t="s">
        <v>16</v>
      </c>
      <c r="C103" s="50" t="s">
        <v>17</v>
      </c>
      <c r="D103" s="43"/>
      <c r="E103" s="43"/>
      <c r="F103" s="220" t="s">
        <v>628</v>
      </c>
      <c r="G103" s="228">
        <f t="shared" si="68"/>
        <v>1</v>
      </c>
      <c r="H103" s="228">
        <f t="shared" si="69"/>
        <v>1</v>
      </c>
      <c r="I103" s="228">
        <f t="shared" si="70"/>
        <v>1</v>
      </c>
      <c r="J103" s="228">
        <f t="shared" si="71"/>
        <v>1</v>
      </c>
      <c r="K103" s="228">
        <f t="shared" si="72"/>
        <v>1</v>
      </c>
      <c r="L103" s="228">
        <f t="shared" si="73"/>
        <v>1</v>
      </c>
      <c r="M103" s="44" t="s">
        <v>120</v>
      </c>
      <c r="N103" s="33">
        <v>1</v>
      </c>
      <c r="O103" s="43" t="s">
        <v>629</v>
      </c>
      <c r="P103" s="33">
        <v>1</v>
      </c>
      <c r="Q103" s="43" t="s">
        <v>630</v>
      </c>
      <c r="R103" s="33">
        <v>1</v>
      </c>
      <c r="S103" s="43" t="s">
        <v>129</v>
      </c>
      <c r="T103" s="33">
        <v>1</v>
      </c>
      <c r="U103" s="43" t="s">
        <v>534</v>
      </c>
      <c r="V103" s="33">
        <v>1</v>
      </c>
      <c r="W103" s="43" t="s">
        <v>631</v>
      </c>
      <c r="X103" s="33">
        <v>1</v>
      </c>
      <c r="Y103" s="43" t="s">
        <v>632</v>
      </c>
      <c r="Z103" s="51">
        <v>1</v>
      </c>
      <c r="AA103" s="52">
        <v>0</v>
      </c>
      <c r="AB103" s="33"/>
      <c r="AC103" s="33"/>
      <c r="AD103" s="33"/>
      <c r="AE103" s="33"/>
      <c r="AF103" s="33"/>
      <c r="AG103" s="33"/>
      <c r="AH103" s="33"/>
      <c r="AI103" s="33"/>
      <c r="AJ103" s="33"/>
      <c r="AK103" s="33"/>
      <c r="AL103" s="33"/>
      <c r="AM103" s="33"/>
    </row>
    <row r="104" spans="1:39" ht="15.75" customHeight="1">
      <c r="A104" s="35" t="s">
        <v>10</v>
      </c>
      <c r="B104" s="60" t="s">
        <v>16</v>
      </c>
      <c r="C104" s="48" t="s">
        <v>18</v>
      </c>
      <c r="D104" s="48"/>
      <c r="E104" s="48"/>
      <c r="F104" s="222"/>
      <c r="G104" s="242">
        <f t="shared" ref="G104:L104" si="74">ROUND(AVERAGE(G105:G123),2)</f>
        <v>0.79</v>
      </c>
      <c r="H104" s="242">
        <f t="shared" si="74"/>
        <v>0.34</v>
      </c>
      <c r="I104" s="242">
        <f t="shared" si="74"/>
        <v>0.11</v>
      </c>
      <c r="J104" s="242">
        <f t="shared" si="74"/>
        <v>0.55000000000000004</v>
      </c>
      <c r="K104" s="242">
        <f t="shared" si="74"/>
        <v>0.61</v>
      </c>
      <c r="L104" s="242">
        <f t="shared" si="74"/>
        <v>0.66</v>
      </c>
      <c r="M104" s="48"/>
      <c r="N104" s="54"/>
      <c r="O104" s="50"/>
      <c r="P104" s="54"/>
      <c r="Q104" s="50"/>
      <c r="R104" s="54"/>
      <c r="S104" s="50"/>
      <c r="T104" s="54"/>
      <c r="U104" s="50"/>
      <c r="V104" s="54"/>
      <c r="W104" s="50"/>
      <c r="X104" s="54"/>
      <c r="Y104" s="50"/>
      <c r="Z104" s="48"/>
      <c r="AA104" s="48"/>
      <c r="AB104" s="33"/>
      <c r="AC104" s="33"/>
      <c r="AD104" s="33"/>
      <c r="AE104" s="33"/>
      <c r="AF104" s="33"/>
      <c r="AG104" s="33"/>
      <c r="AH104" s="33"/>
      <c r="AI104" s="33"/>
      <c r="AJ104" s="33"/>
      <c r="AK104" s="33"/>
      <c r="AL104" s="33"/>
      <c r="AM104" s="33"/>
    </row>
    <row r="105" spans="1:39" ht="15.75" customHeight="1">
      <c r="A105" s="35" t="s">
        <v>10</v>
      </c>
      <c r="B105" s="60" t="s">
        <v>16</v>
      </c>
      <c r="C105" s="50" t="s">
        <v>18</v>
      </c>
      <c r="D105" s="43"/>
      <c r="E105" s="43"/>
      <c r="F105" s="220" t="s">
        <v>633</v>
      </c>
      <c r="G105" s="228">
        <f t="shared" ref="G105:G121" si="75">IF(N105&lt;0, "N/A", (N105 - AA105)/(Z105-AA105))</f>
        <v>1</v>
      </c>
      <c r="H105" s="228">
        <f t="shared" ref="H105:H121" si="76">IF(P105&lt;0, "N/A", (P105 - AA105)/(Z105-AA105))</f>
        <v>0.5</v>
      </c>
      <c r="I105" s="228">
        <f t="shared" ref="I105:I121" si="77">IF(R105&lt;0, "N/A", (R105 - AA105)/(Z105-AA105))</f>
        <v>0</v>
      </c>
      <c r="J105" s="228">
        <f t="shared" ref="J105:J121" si="78">IF(T105&lt;0, "N/A", (T105 - AA105)/(Z105-AA105))</f>
        <v>1</v>
      </c>
      <c r="K105" s="228">
        <f t="shared" ref="K105:K121" si="79">IF(V105&lt;0, "N/A", (V105 - AA105)/(Z105-AA105))</f>
        <v>0.5</v>
      </c>
      <c r="L105" s="228">
        <f t="shared" ref="L105:L121" si="80">IF(X105&lt;0, "N/A", (X105 - AA105)/(Z105-AA105))</f>
        <v>1</v>
      </c>
      <c r="M105" s="44" t="s">
        <v>142</v>
      </c>
      <c r="N105" s="33">
        <v>1</v>
      </c>
      <c r="O105" s="43" t="s">
        <v>634</v>
      </c>
      <c r="P105" s="33">
        <v>0.5</v>
      </c>
      <c r="Q105" s="43" t="s">
        <v>635</v>
      </c>
      <c r="R105" s="33">
        <v>0</v>
      </c>
      <c r="S105" s="43" t="s">
        <v>636</v>
      </c>
      <c r="T105" s="33">
        <v>1</v>
      </c>
      <c r="U105" s="43" t="s">
        <v>637</v>
      </c>
      <c r="V105" s="33">
        <v>0.5</v>
      </c>
      <c r="W105" s="43" t="s">
        <v>638</v>
      </c>
      <c r="X105" s="33">
        <v>1</v>
      </c>
      <c r="Y105" s="43" t="s">
        <v>129</v>
      </c>
      <c r="Z105" s="51">
        <v>1</v>
      </c>
      <c r="AA105" s="52">
        <v>0</v>
      </c>
      <c r="AB105" s="33"/>
      <c r="AC105" s="33"/>
      <c r="AD105" s="33"/>
      <c r="AE105" s="33"/>
      <c r="AF105" s="33"/>
      <c r="AG105" s="33"/>
      <c r="AH105" s="33"/>
      <c r="AI105" s="33"/>
      <c r="AJ105" s="33"/>
      <c r="AK105" s="33"/>
      <c r="AL105" s="33"/>
      <c r="AM105" s="33"/>
    </row>
    <row r="106" spans="1:39" ht="15.75" customHeight="1">
      <c r="A106" s="35" t="s">
        <v>10</v>
      </c>
      <c r="B106" s="60" t="s">
        <v>16</v>
      </c>
      <c r="C106" s="50" t="s">
        <v>18</v>
      </c>
      <c r="D106" s="43"/>
      <c r="E106" s="43"/>
      <c r="F106" s="220" t="s">
        <v>639</v>
      </c>
      <c r="G106" s="228">
        <f t="shared" si="75"/>
        <v>1</v>
      </c>
      <c r="H106" s="228">
        <f t="shared" si="76"/>
        <v>0</v>
      </c>
      <c r="I106" s="228">
        <f t="shared" si="77"/>
        <v>1</v>
      </c>
      <c r="J106" s="228">
        <f t="shared" si="78"/>
        <v>0.5</v>
      </c>
      <c r="K106" s="228">
        <f t="shared" si="79"/>
        <v>0.5</v>
      </c>
      <c r="L106" s="228">
        <f t="shared" si="80"/>
        <v>0</v>
      </c>
      <c r="M106" s="44" t="s">
        <v>142</v>
      </c>
      <c r="N106" s="33">
        <v>1</v>
      </c>
      <c r="O106" s="43" t="s">
        <v>640</v>
      </c>
      <c r="P106" s="33">
        <v>0</v>
      </c>
      <c r="Q106" s="43" t="s">
        <v>129</v>
      </c>
      <c r="R106" s="33">
        <v>1</v>
      </c>
      <c r="S106" s="43" t="s">
        <v>129</v>
      </c>
      <c r="T106" s="33">
        <v>0.5</v>
      </c>
      <c r="U106" s="43" t="s">
        <v>641</v>
      </c>
      <c r="V106" s="33">
        <v>0.5</v>
      </c>
      <c r="W106" s="43" t="s">
        <v>642</v>
      </c>
      <c r="X106" s="33">
        <v>0</v>
      </c>
      <c r="Y106" s="43" t="s">
        <v>129</v>
      </c>
      <c r="Z106" s="51">
        <v>1</v>
      </c>
      <c r="AA106" s="52">
        <v>0</v>
      </c>
      <c r="AB106" s="33"/>
      <c r="AC106" s="33"/>
      <c r="AD106" s="33"/>
      <c r="AE106" s="33"/>
      <c r="AF106" s="33"/>
      <c r="AG106" s="33"/>
      <c r="AH106" s="33"/>
      <c r="AI106" s="33"/>
      <c r="AJ106" s="33"/>
      <c r="AK106" s="33"/>
      <c r="AL106" s="33"/>
      <c r="AM106" s="33"/>
    </row>
    <row r="107" spans="1:39" ht="15.75" customHeight="1">
      <c r="A107" s="35" t="s">
        <v>10</v>
      </c>
      <c r="B107" s="60" t="s">
        <v>16</v>
      </c>
      <c r="C107" s="50" t="s">
        <v>18</v>
      </c>
      <c r="D107" s="43"/>
      <c r="E107" s="43"/>
      <c r="F107" s="220" t="s">
        <v>643</v>
      </c>
      <c r="G107" s="228">
        <f t="shared" si="75"/>
        <v>1</v>
      </c>
      <c r="H107" s="228">
        <f t="shared" si="76"/>
        <v>0.5</v>
      </c>
      <c r="I107" s="228">
        <f t="shared" si="77"/>
        <v>0</v>
      </c>
      <c r="J107" s="228">
        <f t="shared" si="78"/>
        <v>1</v>
      </c>
      <c r="K107" s="228">
        <f t="shared" si="79"/>
        <v>0.5</v>
      </c>
      <c r="L107" s="228">
        <f t="shared" si="80"/>
        <v>1</v>
      </c>
      <c r="M107" s="44" t="s">
        <v>120</v>
      </c>
      <c r="N107" s="33">
        <v>1</v>
      </c>
      <c r="O107" s="43" t="s">
        <v>644</v>
      </c>
      <c r="P107" s="33">
        <v>0.5</v>
      </c>
      <c r="Q107" s="43" t="s">
        <v>645</v>
      </c>
      <c r="R107" s="33">
        <v>0</v>
      </c>
      <c r="S107" s="43" t="s">
        <v>129</v>
      </c>
      <c r="T107" s="33">
        <v>1</v>
      </c>
      <c r="U107" s="43" t="s">
        <v>646</v>
      </c>
      <c r="V107" s="33">
        <v>0.5</v>
      </c>
      <c r="W107" s="43" t="s">
        <v>647</v>
      </c>
      <c r="X107" s="33">
        <v>1</v>
      </c>
      <c r="Y107" s="43" t="s">
        <v>129</v>
      </c>
      <c r="Z107" s="51">
        <v>1</v>
      </c>
      <c r="AA107" s="52">
        <v>0</v>
      </c>
      <c r="AB107" s="33"/>
      <c r="AC107" s="33"/>
      <c r="AD107" s="33"/>
      <c r="AE107" s="33"/>
      <c r="AF107" s="33"/>
      <c r="AG107" s="33"/>
      <c r="AH107" s="33"/>
      <c r="AI107" s="33"/>
      <c r="AJ107" s="33"/>
      <c r="AK107" s="33"/>
      <c r="AL107" s="33"/>
      <c r="AM107" s="33"/>
    </row>
    <row r="108" spans="1:39" ht="15.75" customHeight="1">
      <c r="A108" s="35" t="s">
        <v>10</v>
      </c>
      <c r="B108" s="60" t="s">
        <v>16</v>
      </c>
      <c r="C108" s="50" t="s">
        <v>18</v>
      </c>
      <c r="D108" s="43"/>
      <c r="E108" s="43"/>
      <c r="F108" s="220" t="s">
        <v>648</v>
      </c>
      <c r="G108" s="228">
        <f t="shared" si="75"/>
        <v>1</v>
      </c>
      <c r="H108" s="228">
        <f t="shared" si="76"/>
        <v>1</v>
      </c>
      <c r="I108" s="228">
        <f t="shared" si="77"/>
        <v>0.5</v>
      </c>
      <c r="J108" s="228">
        <f t="shared" si="78"/>
        <v>0</v>
      </c>
      <c r="K108" s="228">
        <f t="shared" si="79"/>
        <v>0.5</v>
      </c>
      <c r="L108" s="228">
        <f t="shared" si="80"/>
        <v>0.5</v>
      </c>
      <c r="M108" s="44" t="s">
        <v>120</v>
      </c>
      <c r="N108" s="33">
        <v>1</v>
      </c>
      <c r="O108" s="43" t="s">
        <v>649</v>
      </c>
      <c r="P108" s="33">
        <v>1</v>
      </c>
      <c r="Q108" s="43" t="s">
        <v>650</v>
      </c>
      <c r="R108" s="33">
        <v>0.5</v>
      </c>
      <c r="S108" s="43" t="s">
        <v>651</v>
      </c>
      <c r="T108" s="33">
        <v>0</v>
      </c>
      <c r="U108" s="43" t="s">
        <v>652</v>
      </c>
      <c r="V108" s="33">
        <v>0.5</v>
      </c>
      <c r="W108" s="43" t="s">
        <v>653</v>
      </c>
      <c r="X108" s="33">
        <v>0.5</v>
      </c>
      <c r="Y108" s="43" t="s">
        <v>654</v>
      </c>
      <c r="Z108" s="51">
        <v>1</v>
      </c>
      <c r="AA108" s="52">
        <v>0</v>
      </c>
      <c r="AB108" s="33"/>
      <c r="AC108" s="33"/>
      <c r="AD108" s="33"/>
      <c r="AE108" s="33"/>
      <c r="AF108" s="33"/>
      <c r="AG108" s="33"/>
      <c r="AH108" s="33"/>
      <c r="AI108" s="33"/>
      <c r="AJ108" s="33"/>
      <c r="AK108" s="33"/>
      <c r="AL108" s="33"/>
      <c r="AM108" s="33"/>
    </row>
    <row r="109" spans="1:39" ht="15.75" customHeight="1">
      <c r="A109" s="35" t="s">
        <v>10</v>
      </c>
      <c r="B109" s="60" t="s">
        <v>16</v>
      </c>
      <c r="C109" s="50" t="s">
        <v>18</v>
      </c>
      <c r="D109" s="43"/>
      <c r="E109" s="43"/>
      <c r="F109" s="220" t="s">
        <v>655</v>
      </c>
      <c r="G109" s="228">
        <f t="shared" si="75"/>
        <v>1</v>
      </c>
      <c r="H109" s="228">
        <f t="shared" si="76"/>
        <v>1</v>
      </c>
      <c r="I109" s="228">
        <f t="shared" si="77"/>
        <v>0</v>
      </c>
      <c r="J109" s="228">
        <f t="shared" si="78"/>
        <v>1</v>
      </c>
      <c r="K109" s="228">
        <f t="shared" si="79"/>
        <v>1</v>
      </c>
      <c r="L109" s="228">
        <f t="shared" si="80"/>
        <v>1</v>
      </c>
      <c r="M109" s="44" t="s">
        <v>120</v>
      </c>
      <c r="N109" s="33">
        <v>1</v>
      </c>
      <c r="O109" s="43" t="s">
        <v>656</v>
      </c>
      <c r="P109" s="33">
        <v>1</v>
      </c>
      <c r="Q109" s="43" t="s">
        <v>657</v>
      </c>
      <c r="R109" s="33">
        <v>0</v>
      </c>
      <c r="S109" s="43" t="s">
        <v>129</v>
      </c>
      <c r="T109" s="33">
        <v>1</v>
      </c>
      <c r="U109" s="43" t="s">
        <v>658</v>
      </c>
      <c r="V109" s="33">
        <v>1</v>
      </c>
      <c r="W109" s="43" t="s">
        <v>659</v>
      </c>
      <c r="X109" s="33">
        <v>1</v>
      </c>
      <c r="Y109" s="43" t="s">
        <v>129</v>
      </c>
      <c r="Z109" s="51">
        <v>1</v>
      </c>
      <c r="AA109" s="52">
        <v>0</v>
      </c>
      <c r="AB109" s="33"/>
      <c r="AC109" s="33"/>
      <c r="AD109" s="33"/>
      <c r="AE109" s="33"/>
      <c r="AF109" s="33"/>
      <c r="AG109" s="33"/>
      <c r="AH109" s="33"/>
      <c r="AI109" s="33"/>
      <c r="AJ109" s="33"/>
      <c r="AK109" s="33"/>
      <c r="AL109" s="33"/>
      <c r="AM109" s="33"/>
    </row>
    <row r="110" spans="1:39" ht="15.75" customHeight="1">
      <c r="A110" s="35" t="s">
        <v>10</v>
      </c>
      <c r="B110" s="60" t="s">
        <v>16</v>
      </c>
      <c r="C110" s="50" t="s">
        <v>18</v>
      </c>
      <c r="D110" s="43"/>
      <c r="E110" s="43"/>
      <c r="F110" s="220" t="s">
        <v>660</v>
      </c>
      <c r="G110" s="228">
        <f t="shared" si="75"/>
        <v>1</v>
      </c>
      <c r="H110" s="228">
        <f t="shared" si="76"/>
        <v>0.5</v>
      </c>
      <c r="I110" s="228">
        <f t="shared" si="77"/>
        <v>0</v>
      </c>
      <c r="J110" s="228">
        <f t="shared" si="78"/>
        <v>0</v>
      </c>
      <c r="K110" s="228">
        <f t="shared" si="79"/>
        <v>0.5</v>
      </c>
      <c r="L110" s="228">
        <f t="shared" si="80"/>
        <v>0.5</v>
      </c>
      <c r="M110" s="44" t="s">
        <v>120</v>
      </c>
      <c r="N110" s="33">
        <v>1</v>
      </c>
      <c r="O110" s="43" t="s">
        <v>661</v>
      </c>
      <c r="P110" s="33">
        <v>0.5</v>
      </c>
      <c r="Q110" s="43" t="s">
        <v>662</v>
      </c>
      <c r="R110" s="33">
        <v>0</v>
      </c>
      <c r="S110" s="43" t="s">
        <v>129</v>
      </c>
      <c r="T110" s="33">
        <v>0</v>
      </c>
      <c r="U110" s="43" t="s">
        <v>663</v>
      </c>
      <c r="V110" s="33">
        <v>0.5</v>
      </c>
      <c r="W110" s="43" t="s">
        <v>664</v>
      </c>
      <c r="X110" s="33">
        <v>0.5</v>
      </c>
      <c r="Y110" s="43" t="s">
        <v>665</v>
      </c>
      <c r="Z110" s="51">
        <v>1</v>
      </c>
      <c r="AA110" s="52">
        <v>0</v>
      </c>
      <c r="AB110" s="33"/>
      <c r="AC110" s="33"/>
      <c r="AD110" s="33"/>
      <c r="AE110" s="33"/>
      <c r="AF110" s="33"/>
      <c r="AG110" s="33"/>
      <c r="AH110" s="33"/>
      <c r="AI110" s="33"/>
      <c r="AJ110" s="33"/>
      <c r="AK110" s="33"/>
      <c r="AL110" s="33"/>
      <c r="AM110" s="33"/>
    </row>
    <row r="111" spans="1:39" ht="15.75" customHeight="1">
      <c r="A111" s="35" t="s">
        <v>10</v>
      </c>
      <c r="B111" s="60" t="s">
        <v>16</v>
      </c>
      <c r="C111" s="50" t="s">
        <v>18</v>
      </c>
      <c r="D111" s="43"/>
      <c r="E111" s="43"/>
      <c r="F111" s="220" t="s">
        <v>666</v>
      </c>
      <c r="G111" s="228">
        <f t="shared" si="75"/>
        <v>1</v>
      </c>
      <c r="H111" s="228">
        <f t="shared" si="76"/>
        <v>0.5</v>
      </c>
      <c r="I111" s="228">
        <f t="shared" si="77"/>
        <v>0.5</v>
      </c>
      <c r="J111" s="228">
        <f t="shared" si="78"/>
        <v>0.5</v>
      </c>
      <c r="K111" s="228">
        <f t="shared" si="79"/>
        <v>0.5</v>
      </c>
      <c r="L111" s="228">
        <f t="shared" si="80"/>
        <v>0.5</v>
      </c>
      <c r="M111" s="44" t="s">
        <v>120</v>
      </c>
      <c r="N111" s="33">
        <v>1</v>
      </c>
      <c r="O111" s="43" t="s">
        <v>667</v>
      </c>
      <c r="P111" s="33">
        <v>0.5</v>
      </c>
      <c r="Q111" s="43" t="s">
        <v>668</v>
      </c>
      <c r="R111" s="33">
        <v>0.5</v>
      </c>
      <c r="S111" s="43" t="s">
        <v>129</v>
      </c>
      <c r="T111" s="33">
        <v>0.5</v>
      </c>
      <c r="U111" s="43" t="s">
        <v>669</v>
      </c>
      <c r="V111" s="33">
        <v>0.5</v>
      </c>
      <c r="W111" s="43" t="s">
        <v>670</v>
      </c>
      <c r="X111" s="33">
        <v>0.5</v>
      </c>
      <c r="Y111" s="43" t="s">
        <v>129</v>
      </c>
      <c r="Z111" s="51">
        <v>1</v>
      </c>
      <c r="AA111" s="52">
        <v>0</v>
      </c>
      <c r="AB111" s="33"/>
      <c r="AC111" s="33"/>
      <c r="AD111" s="33"/>
      <c r="AE111" s="33"/>
      <c r="AF111" s="33"/>
      <c r="AG111" s="33"/>
      <c r="AH111" s="33"/>
      <c r="AI111" s="33"/>
      <c r="AJ111" s="33"/>
      <c r="AK111" s="33"/>
      <c r="AL111" s="33"/>
      <c r="AM111" s="33"/>
    </row>
    <row r="112" spans="1:39" ht="15.75" customHeight="1">
      <c r="A112" s="35" t="s">
        <v>10</v>
      </c>
      <c r="B112" s="60" t="s">
        <v>16</v>
      </c>
      <c r="C112" s="50" t="s">
        <v>18</v>
      </c>
      <c r="D112" s="43"/>
      <c r="E112" s="43"/>
      <c r="F112" s="220" t="s">
        <v>671</v>
      </c>
      <c r="G112" s="228">
        <f t="shared" si="75"/>
        <v>1</v>
      </c>
      <c r="H112" s="228">
        <f t="shared" si="76"/>
        <v>1</v>
      </c>
      <c r="I112" s="228">
        <f t="shared" si="77"/>
        <v>0</v>
      </c>
      <c r="J112" s="228">
        <f t="shared" si="78"/>
        <v>1</v>
      </c>
      <c r="K112" s="228">
        <f t="shared" si="79"/>
        <v>1</v>
      </c>
      <c r="L112" s="228">
        <f t="shared" si="80"/>
        <v>1</v>
      </c>
      <c r="M112" s="44" t="s">
        <v>120</v>
      </c>
      <c r="N112" s="33">
        <v>1</v>
      </c>
      <c r="O112" s="43" t="s">
        <v>672</v>
      </c>
      <c r="P112" s="33">
        <v>1</v>
      </c>
      <c r="Q112" s="43" t="s">
        <v>129</v>
      </c>
      <c r="R112" s="33">
        <v>0</v>
      </c>
      <c r="S112" s="43" t="s">
        <v>129</v>
      </c>
      <c r="T112" s="33">
        <v>1</v>
      </c>
      <c r="U112" s="43" t="s">
        <v>673</v>
      </c>
      <c r="V112" s="33">
        <v>1</v>
      </c>
      <c r="W112" s="43" t="s">
        <v>674</v>
      </c>
      <c r="X112" s="33">
        <v>1</v>
      </c>
      <c r="Y112" s="43" t="s">
        <v>129</v>
      </c>
      <c r="Z112" s="51">
        <v>1</v>
      </c>
      <c r="AA112" s="52">
        <v>0</v>
      </c>
      <c r="AB112" s="33"/>
      <c r="AC112" s="33"/>
      <c r="AD112" s="33"/>
      <c r="AE112" s="33"/>
      <c r="AF112" s="33"/>
      <c r="AG112" s="33"/>
      <c r="AH112" s="33"/>
      <c r="AI112" s="33"/>
      <c r="AJ112" s="33"/>
      <c r="AK112" s="33"/>
      <c r="AL112" s="33"/>
      <c r="AM112" s="33"/>
    </row>
    <row r="113" spans="1:39" ht="15.75" customHeight="1">
      <c r="A113" s="35" t="s">
        <v>10</v>
      </c>
      <c r="B113" s="60" t="s">
        <v>16</v>
      </c>
      <c r="C113" s="50" t="s">
        <v>18</v>
      </c>
      <c r="D113" s="43"/>
      <c r="E113" s="43"/>
      <c r="F113" s="220" t="s">
        <v>675</v>
      </c>
      <c r="G113" s="228">
        <f t="shared" si="75"/>
        <v>1</v>
      </c>
      <c r="H113" s="228">
        <f t="shared" si="76"/>
        <v>0</v>
      </c>
      <c r="I113" s="228">
        <f t="shared" si="77"/>
        <v>0</v>
      </c>
      <c r="J113" s="228">
        <f t="shared" si="78"/>
        <v>1</v>
      </c>
      <c r="K113" s="228">
        <f t="shared" si="79"/>
        <v>0.5</v>
      </c>
      <c r="L113" s="228">
        <f t="shared" si="80"/>
        <v>1</v>
      </c>
      <c r="M113" s="44" t="s">
        <v>142</v>
      </c>
      <c r="N113" s="33">
        <v>1</v>
      </c>
      <c r="O113" s="43" t="s">
        <v>676</v>
      </c>
      <c r="P113" s="33">
        <v>0</v>
      </c>
      <c r="Q113" s="43" t="s">
        <v>129</v>
      </c>
      <c r="R113" s="33">
        <v>0</v>
      </c>
      <c r="S113" s="43" t="s">
        <v>129</v>
      </c>
      <c r="T113" s="33">
        <v>1</v>
      </c>
      <c r="U113" s="43" t="s">
        <v>677</v>
      </c>
      <c r="V113" s="33">
        <v>0.5</v>
      </c>
      <c r="W113" s="43" t="s">
        <v>678</v>
      </c>
      <c r="X113" s="33">
        <v>1</v>
      </c>
      <c r="Y113" s="43" t="s">
        <v>129</v>
      </c>
      <c r="Z113" s="51">
        <v>1</v>
      </c>
      <c r="AA113" s="52">
        <v>0</v>
      </c>
      <c r="AB113" s="33"/>
      <c r="AC113" s="33"/>
      <c r="AD113" s="33"/>
      <c r="AE113" s="33"/>
      <c r="AF113" s="33"/>
      <c r="AG113" s="33"/>
      <c r="AH113" s="33"/>
      <c r="AI113" s="33"/>
      <c r="AJ113" s="33"/>
      <c r="AK113" s="33"/>
      <c r="AL113" s="33"/>
      <c r="AM113" s="33"/>
    </row>
    <row r="114" spans="1:39" ht="15.75" customHeight="1">
      <c r="A114" s="35" t="s">
        <v>10</v>
      </c>
      <c r="B114" s="60" t="s">
        <v>16</v>
      </c>
      <c r="C114" s="50" t="s">
        <v>18</v>
      </c>
      <c r="D114" s="43"/>
      <c r="E114" s="43"/>
      <c r="F114" s="220" t="s">
        <v>679</v>
      </c>
      <c r="G114" s="228">
        <f t="shared" si="75"/>
        <v>1</v>
      </c>
      <c r="H114" s="228">
        <f t="shared" si="76"/>
        <v>0</v>
      </c>
      <c r="I114" s="228">
        <f t="shared" si="77"/>
        <v>0</v>
      </c>
      <c r="J114" s="228">
        <f t="shared" si="78"/>
        <v>1</v>
      </c>
      <c r="K114" s="228">
        <f t="shared" si="79"/>
        <v>0</v>
      </c>
      <c r="L114" s="228">
        <f t="shared" si="80"/>
        <v>1</v>
      </c>
      <c r="M114" s="44" t="s">
        <v>142</v>
      </c>
      <c r="N114" s="33">
        <v>1</v>
      </c>
      <c r="O114" s="43" t="s">
        <v>680</v>
      </c>
      <c r="P114" s="33">
        <v>0</v>
      </c>
      <c r="Q114" s="43" t="s">
        <v>129</v>
      </c>
      <c r="R114" s="33">
        <v>0</v>
      </c>
      <c r="S114" s="43" t="s">
        <v>129</v>
      </c>
      <c r="T114" s="33">
        <v>1</v>
      </c>
      <c r="U114" s="43" t="s">
        <v>681</v>
      </c>
      <c r="V114" s="33">
        <v>0</v>
      </c>
      <c r="W114" s="43" t="s">
        <v>682</v>
      </c>
      <c r="X114" s="33">
        <v>1</v>
      </c>
      <c r="Y114" s="43" t="s">
        <v>129</v>
      </c>
      <c r="Z114" s="51">
        <v>1</v>
      </c>
      <c r="AA114" s="52">
        <v>0</v>
      </c>
      <c r="AB114" s="33"/>
      <c r="AC114" s="33"/>
      <c r="AD114" s="33"/>
      <c r="AE114" s="33"/>
      <c r="AF114" s="33"/>
      <c r="AG114" s="33"/>
      <c r="AH114" s="33"/>
      <c r="AI114" s="33"/>
      <c r="AJ114" s="33"/>
      <c r="AK114" s="33"/>
      <c r="AL114" s="33"/>
      <c r="AM114" s="33"/>
    </row>
    <row r="115" spans="1:39" ht="15.75" customHeight="1">
      <c r="A115" s="35" t="s">
        <v>10</v>
      </c>
      <c r="B115" s="60" t="s">
        <v>16</v>
      </c>
      <c r="C115" s="50" t="s">
        <v>18</v>
      </c>
      <c r="D115" s="43"/>
      <c r="E115" s="43"/>
      <c r="F115" s="220" t="s">
        <v>683</v>
      </c>
      <c r="G115" s="228">
        <f t="shared" si="75"/>
        <v>0</v>
      </c>
      <c r="H115" s="228">
        <f t="shared" si="76"/>
        <v>0</v>
      </c>
      <c r="I115" s="228">
        <f t="shared" si="77"/>
        <v>0</v>
      </c>
      <c r="J115" s="228">
        <f t="shared" si="78"/>
        <v>1</v>
      </c>
      <c r="K115" s="228">
        <f t="shared" si="79"/>
        <v>1</v>
      </c>
      <c r="L115" s="228">
        <f t="shared" si="80"/>
        <v>1</v>
      </c>
      <c r="M115" s="44" t="s">
        <v>142</v>
      </c>
      <c r="N115" s="33">
        <v>0</v>
      </c>
      <c r="O115" s="43" t="s">
        <v>684</v>
      </c>
      <c r="P115" s="33">
        <v>0</v>
      </c>
      <c r="Q115" s="43" t="s">
        <v>685</v>
      </c>
      <c r="R115" s="33">
        <v>0</v>
      </c>
      <c r="S115" s="43" t="s">
        <v>129</v>
      </c>
      <c r="T115" s="186">
        <v>1</v>
      </c>
      <c r="U115" s="188" t="s">
        <v>686</v>
      </c>
      <c r="V115" s="185">
        <v>1</v>
      </c>
      <c r="W115" s="43" t="s">
        <v>687</v>
      </c>
      <c r="X115" s="33">
        <v>1</v>
      </c>
      <c r="Y115" s="43" t="s">
        <v>129</v>
      </c>
      <c r="Z115" s="51">
        <v>1</v>
      </c>
      <c r="AA115" s="52">
        <v>0</v>
      </c>
      <c r="AB115" s="33"/>
      <c r="AC115" s="33"/>
      <c r="AD115" s="33"/>
      <c r="AE115" s="33"/>
      <c r="AF115" s="33"/>
      <c r="AG115" s="33"/>
      <c r="AH115" s="33"/>
      <c r="AI115" s="33"/>
      <c r="AJ115" s="33"/>
      <c r="AK115" s="33"/>
      <c r="AL115" s="33"/>
      <c r="AM115" s="33"/>
    </row>
    <row r="116" spans="1:39" ht="15.75" customHeight="1">
      <c r="A116" s="35" t="s">
        <v>10</v>
      </c>
      <c r="B116" s="60" t="s">
        <v>16</v>
      </c>
      <c r="C116" s="50" t="s">
        <v>18</v>
      </c>
      <c r="D116" s="43"/>
      <c r="E116" s="43"/>
      <c r="F116" s="220" t="s">
        <v>688</v>
      </c>
      <c r="G116" s="228">
        <f t="shared" si="75"/>
        <v>0</v>
      </c>
      <c r="H116" s="228">
        <f t="shared" si="76"/>
        <v>0</v>
      </c>
      <c r="I116" s="228">
        <f t="shared" si="77"/>
        <v>0</v>
      </c>
      <c r="J116" s="228">
        <f t="shared" si="78"/>
        <v>0</v>
      </c>
      <c r="K116" s="228">
        <f t="shared" si="79"/>
        <v>0</v>
      </c>
      <c r="L116" s="228">
        <f t="shared" si="80"/>
        <v>1</v>
      </c>
      <c r="M116" s="44" t="s">
        <v>142</v>
      </c>
      <c r="N116" s="33">
        <v>0</v>
      </c>
      <c r="O116" s="43" t="s">
        <v>689</v>
      </c>
      <c r="P116" s="33">
        <v>0</v>
      </c>
      <c r="Q116" s="43" t="s">
        <v>129</v>
      </c>
      <c r="R116" s="33">
        <v>0</v>
      </c>
      <c r="S116" s="43" t="s">
        <v>129</v>
      </c>
      <c r="T116" s="33">
        <v>0</v>
      </c>
      <c r="U116" s="43" t="s">
        <v>690</v>
      </c>
      <c r="V116" s="33">
        <v>0</v>
      </c>
      <c r="W116" s="43" t="s">
        <v>691</v>
      </c>
      <c r="X116" s="33">
        <v>1</v>
      </c>
      <c r="Y116" s="43" t="s">
        <v>129</v>
      </c>
      <c r="Z116" s="51">
        <v>1</v>
      </c>
      <c r="AA116" s="52">
        <v>0</v>
      </c>
      <c r="AB116" s="33"/>
      <c r="AC116" s="33"/>
      <c r="AD116" s="33"/>
      <c r="AE116" s="33"/>
      <c r="AF116" s="33"/>
      <c r="AG116" s="33"/>
      <c r="AH116" s="33"/>
      <c r="AI116" s="33"/>
      <c r="AJ116" s="33"/>
      <c r="AK116" s="33"/>
      <c r="AL116" s="33"/>
      <c r="AM116" s="33"/>
    </row>
    <row r="117" spans="1:39" ht="15.75" customHeight="1">
      <c r="A117" s="35" t="s">
        <v>10</v>
      </c>
      <c r="B117" s="60" t="s">
        <v>16</v>
      </c>
      <c r="C117" s="50" t="s">
        <v>18</v>
      </c>
      <c r="D117" s="43"/>
      <c r="E117" s="43"/>
      <c r="F117" s="220" t="s">
        <v>692</v>
      </c>
      <c r="G117" s="228">
        <f t="shared" si="75"/>
        <v>0</v>
      </c>
      <c r="H117" s="228">
        <f t="shared" si="76"/>
        <v>0</v>
      </c>
      <c r="I117" s="228">
        <f t="shared" si="77"/>
        <v>0</v>
      </c>
      <c r="J117" s="228">
        <f t="shared" si="78"/>
        <v>0.5</v>
      </c>
      <c r="K117" s="228">
        <f t="shared" si="79"/>
        <v>1</v>
      </c>
      <c r="L117" s="228">
        <f t="shared" si="80"/>
        <v>1</v>
      </c>
      <c r="M117" s="44" t="s">
        <v>120</v>
      </c>
      <c r="N117" s="33">
        <v>0</v>
      </c>
      <c r="O117" s="43" t="s">
        <v>693</v>
      </c>
      <c r="P117" s="33">
        <v>0</v>
      </c>
      <c r="Q117" s="43" t="s">
        <v>694</v>
      </c>
      <c r="R117" s="33">
        <v>0</v>
      </c>
      <c r="S117" s="43" t="s">
        <v>129</v>
      </c>
      <c r="T117" s="33">
        <v>0.5</v>
      </c>
      <c r="U117" s="43" t="s">
        <v>695</v>
      </c>
      <c r="V117" s="33">
        <v>1</v>
      </c>
      <c r="W117" s="43" t="s">
        <v>696</v>
      </c>
      <c r="X117" s="33">
        <v>1</v>
      </c>
      <c r="Y117" s="43" t="s">
        <v>697</v>
      </c>
      <c r="Z117" s="51">
        <v>1</v>
      </c>
      <c r="AA117" s="52">
        <v>0</v>
      </c>
      <c r="AB117" s="33"/>
      <c r="AC117" s="33"/>
      <c r="AD117" s="33"/>
      <c r="AE117" s="33"/>
      <c r="AF117" s="33"/>
      <c r="AG117" s="33"/>
      <c r="AH117" s="33"/>
      <c r="AI117" s="33"/>
      <c r="AJ117" s="33"/>
      <c r="AK117" s="33"/>
      <c r="AL117" s="33"/>
      <c r="AM117" s="33"/>
    </row>
    <row r="118" spans="1:39" ht="15.75" customHeight="1">
      <c r="A118" s="35" t="s">
        <v>10</v>
      </c>
      <c r="B118" s="60" t="s">
        <v>16</v>
      </c>
      <c r="C118" s="50" t="s">
        <v>18</v>
      </c>
      <c r="D118" s="43"/>
      <c r="E118" s="43"/>
      <c r="F118" s="220" t="s">
        <v>698</v>
      </c>
      <c r="G118" s="228">
        <f t="shared" si="75"/>
        <v>1</v>
      </c>
      <c r="H118" s="228">
        <f t="shared" si="76"/>
        <v>1</v>
      </c>
      <c r="I118" s="228">
        <f t="shared" si="77"/>
        <v>0</v>
      </c>
      <c r="J118" s="228">
        <f t="shared" si="78"/>
        <v>1</v>
      </c>
      <c r="K118" s="228">
        <f t="shared" si="79"/>
        <v>1</v>
      </c>
      <c r="L118" s="228">
        <f t="shared" si="80"/>
        <v>1</v>
      </c>
      <c r="M118" s="44" t="s">
        <v>142</v>
      </c>
      <c r="N118" s="33">
        <v>1</v>
      </c>
      <c r="O118" s="43" t="s">
        <v>699</v>
      </c>
      <c r="P118" s="33">
        <v>1</v>
      </c>
      <c r="Q118" s="43" t="s">
        <v>129</v>
      </c>
      <c r="R118" s="33">
        <v>0</v>
      </c>
      <c r="S118" s="43" t="s">
        <v>129</v>
      </c>
      <c r="T118" s="33">
        <v>1</v>
      </c>
      <c r="U118" s="43" t="s">
        <v>700</v>
      </c>
      <c r="V118" s="33">
        <v>1</v>
      </c>
      <c r="W118" s="43" t="s">
        <v>701</v>
      </c>
      <c r="X118" s="33">
        <v>1</v>
      </c>
      <c r="Y118" s="43" t="s">
        <v>129</v>
      </c>
      <c r="Z118" s="51">
        <v>1</v>
      </c>
      <c r="AA118" s="52">
        <v>0</v>
      </c>
      <c r="AB118" s="33"/>
      <c r="AC118" s="33"/>
      <c r="AD118" s="33"/>
      <c r="AE118" s="33"/>
      <c r="AF118" s="33"/>
      <c r="AG118" s="33"/>
      <c r="AH118" s="33"/>
      <c r="AI118" s="33"/>
      <c r="AJ118" s="33"/>
      <c r="AK118" s="33"/>
      <c r="AL118" s="33"/>
      <c r="AM118" s="33"/>
    </row>
    <row r="119" spans="1:39" ht="15.75" customHeight="1">
      <c r="A119" s="35" t="s">
        <v>10</v>
      </c>
      <c r="B119" s="60" t="s">
        <v>16</v>
      </c>
      <c r="C119" s="50" t="s">
        <v>18</v>
      </c>
      <c r="D119" s="43"/>
      <c r="E119" s="43"/>
      <c r="F119" s="220" t="s">
        <v>702</v>
      </c>
      <c r="G119" s="228">
        <f t="shared" si="75"/>
        <v>0</v>
      </c>
      <c r="H119" s="228">
        <f t="shared" si="76"/>
        <v>0</v>
      </c>
      <c r="I119" s="228">
        <f t="shared" si="77"/>
        <v>0</v>
      </c>
      <c r="J119" s="228">
        <f t="shared" si="78"/>
        <v>0</v>
      </c>
      <c r="K119" s="228">
        <f t="shared" si="79"/>
        <v>0.5</v>
      </c>
      <c r="L119" s="228">
        <f t="shared" si="80"/>
        <v>1</v>
      </c>
      <c r="M119" s="44" t="s">
        <v>142</v>
      </c>
      <c r="N119" s="33">
        <v>0</v>
      </c>
      <c r="O119" s="43" t="s">
        <v>703</v>
      </c>
      <c r="P119" s="33">
        <v>0</v>
      </c>
      <c r="Q119" s="43" t="s">
        <v>704</v>
      </c>
      <c r="R119" s="33">
        <v>0</v>
      </c>
      <c r="S119" s="43" t="s">
        <v>129</v>
      </c>
      <c r="T119" s="33">
        <v>0</v>
      </c>
      <c r="U119" s="43" t="s">
        <v>705</v>
      </c>
      <c r="V119" s="33">
        <v>0.5</v>
      </c>
      <c r="W119" s="43" t="s">
        <v>706</v>
      </c>
      <c r="X119" s="33">
        <v>1</v>
      </c>
      <c r="Y119" s="43" t="s">
        <v>129</v>
      </c>
      <c r="Z119" s="51">
        <v>1</v>
      </c>
      <c r="AA119" s="52">
        <v>0</v>
      </c>
      <c r="AB119" s="33"/>
      <c r="AC119" s="33"/>
      <c r="AD119" s="33"/>
      <c r="AE119" s="33"/>
      <c r="AF119" s="33"/>
      <c r="AG119" s="33"/>
      <c r="AH119" s="33"/>
      <c r="AI119" s="33"/>
      <c r="AJ119" s="33"/>
      <c r="AK119" s="33"/>
      <c r="AL119" s="33"/>
      <c r="AM119" s="33"/>
    </row>
    <row r="120" spans="1:39" ht="15.75" customHeight="1">
      <c r="A120" s="35" t="s">
        <v>10</v>
      </c>
      <c r="B120" s="60" t="s">
        <v>16</v>
      </c>
      <c r="C120" s="50" t="s">
        <v>18</v>
      </c>
      <c r="D120" s="43"/>
      <c r="E120" s="43"/>
      <c r="F120" s="220" t="s">
        <v>707</v>
      </c>
      <c r="G120" s="228">
        <f t="shared" si="75"/>
        <v>1</v>
      </c>
      <c r="H120" s="228">
        <f t="shared" si="76"/>
        <v>0</v>
      </c>
      <c r="I120" s="228">
        <f t="shared" si="77"/>
        <v>0</v>
      </c>
      <c r="J120" s="228">
        <f t="shared" si="78"/>
        <v>0</v>
      </c>
      <c r="K120" s="228">
        <f t="shared" si="79"/>
        <v>0.5</v>
      </c>
      <c r="L120" s="228">
        <f t="shared" si="80"/>
        <v>0</v>
      </c>
      <c r="M120" s="44" t="s">
        <v>120</v>
      </c>
      <c r="N120" s="33">
        <v>1</v>
      </c>
      <c r="O120" s="43" t="s">
        <v>708</v>
      </c>
      <c r="P120" s="33">
        <v>0</v>
      </c>
      <c r="Q120" s="43" t="s">
        <v>709</v>
      </c>
      <c r="R120" s="33">
        <v>0</v>
      </c>
      <c r="S120" s="43" t="s">
        <v>129</v>
      </c>
      <c r="T120" s="33">
        <v>0</v>
      </c>
      <c r="U120" s="43" t="s">
        <v>710</v>
      </c>
      <c r="V120" s="33">
        <v>0.5</v>
      </c>
      <c r="W120" s="43" t="s">
        <v>711</v>
      </c>
      <c r="X120" s="33">
        <v>0</v>
      </c>
      <c r="Y120" s="43" t="s">
        <v>129</v>
      </c>
      <c r="Z120" s="51">
        <v>1</v>
      </c>
      <c r="AA120" s="52">
        <v>0</v>
      </c>
      <c r="AB120" s="33"/>
      <c r="AC120" s="33"/>
      <c r="AD120" s="33"/>
      <c r="AE120" s="33"/>
      <c r="AF120" s="33"/>
      <c r="AG120" s="33"/>
      <c r="AH120" s="33"/>
      <c r="AI120" s="33"/>
      <c r="AJ120" s="33"/>
      <c r="AK120" s="33"/>
      <c r="AL120" s="33"/>
      <c r="AM120" s="33"/>
    </row>
    <row r="121" spans="1:39" ht="15.75" customHeight="1">
      <c r="A121" s="35" t="s">
        <v>10</v>
      </c>
      <c r="B121" s="60" t="s">
        <v>16</v>
      </c>
      <c r="C121" s="50" t="s">
        <v>18</v>
      </c>
      <c r="D121" s="43"/>
      <c r="E121" s="43"/>
      <c r="F121" s="220" t="s">
        <v>712</v>
      </c>
      <c r="G121" s="228">
        <f t="shared" si="75"/>
        <v>1</v>
      </c>
      <c r="H121" s="228">
        <f t="shared" si="76"/>
        <v>0</v>
      </c>
      <c r="I121" s="228">
        <f t="shared" si="77"/>
        <v>0</v>
      </c>
      <c r="J121" s="228">
        <f t="shared" si="78"/>
        <v>0</v>
      </c>
      <c r="K121" s="228">
        <f t="shared" si="79"/>
        <v>1</v>
      </c>
      <c r="L121" s="228">
        <f t="shared" si="80"/>
        <v>0</v>
      </c>
      <c r="M121" s="44" t="s">
        <v>120</v>
      </c>
      <c r="N121" s="33">
        <v>1</v>
      </c>
      <c r="O121" s="43" t="s">
        <v>713</v>
      </c>
      <c r="P121" s="33">
        <v>0</v>
      </c>
      <c r="Q121" s="43" t="s">
        <v>714</v>
      </c>
      <c r="R121" s="33">
        <v>0</v>
      </c>
      <c r="S121" s="43" t="s">
        <v>129</v>
      </c>
      <c r="T121" s="33">
        <v>0</v>
      </c>
      <c r="U121" s="43" t="s">
        <v>715</v>
      </c>
      <c r="V121" s="33">
        <v>1</v>
      </c>
      <c r="W121" s="43" t="s">
        <v>716</v>
      </c>
      <c r="X121" s="33">
        <v>0</v>
      </c>
      <c r="Y121" s="43" t="s">
        <v>129</v>
      </c>
      <c r="Z121" s="51">
        <v>1</v>
      </c>
      <c r="AA121" s="52">
        <v>0</v>
      </c>
      <c r="AB121" s="33"/>
      <c r="AC121" s="33"/>
      <c r="AD121" s="33"/>
      <c r="AE121" s="33"/>
      <c r="AF121" s="33"/>
      <c r="AG121" s="33"/>
      <c r="AH121" s="33"/>
      <c r="AI121" s="33"/>
      <c r="AJ121" s="33"/>
      <c r="AK121" s="33"/>
      <c r="AL121" s="33"/>
      <c r="AM121" s="33"/>
    </row>
    <row r="122" spans="1:39" ht="15.75" customHeight="1">
      <c r="A122" s="35" t="s">
        <v>10</v>
      </c>
      <c r="B122" s="60" t="s">
        <v>16</v>
      </c>
      <c r="C122" s="50" t="s">
        <v>18</v>
      </c>
      <c r="D122" s="43"/>
      <c r="E122" s="43"/>
      <c r="F122" s="220" t="s">
        <v>717</v>
      </c>
      <c r="G122" s="228">
        <f t="shared" ref="G122:G123" si="81">IF(Z122&gt;0,IF(N122&lt;0, "N/A", (N122 - AA122)/(Z122-AA122)),1)</f>
        <v>1</v>
      </c>
      <c r="H122" s="228">
        <f t="shared" ref="H122:H123" si="82">IF(Z122&gt;0,IF(P122&lt;0, "N/A", (P122 - AA122)/(Z122-AA122)),1)</f>
        <v>0.5</v>
      </c>
      <c r="I122" s="228">
        <f t="shared" ref="I122:I123" si="83">IF(Z122&gt;0,IF(R122&lt;0, "N/A", (R122 - AA122)/(Z122-AA122)),1)</f>
        <v>0</v>
      </c>
      <c r="J122" s="228">
        <f t="shared" ref="J122:J123" si="84">IF(Z122&gt;0,IF(T122&lt;0, "N/A", (T122 - AA122)/(Z122-AA122)),1)</f>
        <v>1</v>
      </c>
      <c r="K122" s="228">
        <f t="shared" ref="K122:K123" si="85">IF(Z122&gt;0,IF(V122&lt;0, "N/A", (V122 - AA122)/(Z122-AA122)),1)</f>
        <v>0.5</v>
      </c>
      <c r="L122" s="228">
        <f t="shared" ref="L122:L123" si="86">IF(Z122&gt;0,IF(X122&lt;0, "N/A", (X122 - AA122)/(Z122-AA122)),1)</f>
        <v>0</v>
      </c>
      <c r="M122" s="44" t="s">
        <v>120</v>
      </c>
      <c r="N122" s="33">
        <v>1</v>
      </c>
      <c r="O122" s="43" t="s">
        <v>718</v>
      </c>
      <c r="P122" s="33">
        <v>0.5</v>
      </c>
      <c r="Q122" s="43" t="s">
        <v>719</v>
      </c>
      <c r="R122" s="185">
        <v>0</v>
      </c>
      <c r="S122" s="43" t="s">
        <v>129</v>
      </c>
      <c r="T122" s="33">
        <v>1</v>
      </c>
      <c r="U122" s="43" t="s">
        <v>720</v>
      </c>
      <c r="V122" s="33">
        <v>0.5</v>
      </c>
      <c r="W122" s="43" t="s">
        <v>721</v>
      </c>
      <c r="X122" s="33">
        <v>0</v>
      </c>
      <c r="Y122" s="43" t="s">
        <v>722</v>
      </c>
      <c r="Z122" s="51">
        <v>1</v>
      </c>
      <c r="AA122" s="52">
        <v>0</v>
      </c>
      <c r="AB122" s="33"/>
      <c r="AC122" s="33"/>
      <c r="AD122" s="33"/>
      <c r="AE122" s="33"/>
      <c r="AF122" s="33"/>
      <c r="AG122" s="33"/>
      <c r="AH122" s="33"/>
      <c r="AI122" s="33"/>
      <c r="AJ122" s="33"/>
      <c r="AK122" s="33"/>
      <c r="AL122" s="33"/>
      <c r="AM122" s="33"/>
    </row>
    <row r="123" spans="1:39" ht="15.75" customHeight="1">
      <c r="A123" s="35" t="s">
        <v>10</v>
      </c>
      <c r="B123" s="60" t="s">
        <v>16</v>
      </c>
      <c r="C123" s="50" t="s">
        <v>18</v>
      </c>
      <c r="D123" s="43"/>
      <c r="E123" s="43"/>
      <c r="F123" s="220" t="s">
        <v>723</v>
      </c>
      <c r="G123" s="228">
        <f t="shared" si="81"/>
        <v>1</v>
      </c>
      <c r="H123" s="228">
        <f t="shared" si="82"/>
        <v>0</v>
      </c>
      <c r="I123" s="228" t="str">
        <f t="shared" si="83"/>
        <v>N/A</v>
      </c>
      <c r="J123" s="228">
        <f t="shared" si="84"/>
        <v>0</v>
      </c>
      <c r="K123" s="228">
        <f t="shared" si="85"/>
        <v>0.5</v>
      </c>
      <c r="L123" s="228">
        <f t="shared" si="86"/>
        <v>0</v>
      </c>
      <c r="M123" s="44" t="s">
        <v>120</v>
      </c>
      <c r="N123" s="33">
        <v>1</v>
      </c>
      <c r="O123" s="43" t="s">
        <v>129</v>
      </c>
      <c r="P123" s="33">
        <v>0</v>
      </c>
      <c r="Q123" s="43" t="s">
        <v>724</v>
      </c>
      <c r="R123" s="33">
        <v>-1</v>
      </c>
      <c r="S123" s="43" t="s">
        <v>129</v>
      </c>
      <c r="T123" s="33">
        <v>0</v>
      </c>
      <c r="U123" s="43" t="s">
        <v>725</v>
      </c>
      <c r="V123" s="33">
        <v>0.5</v>
      </c>
      <c r="W123" s="43" t="s">
        <v>721</v>
      </c>
      <c r="X123" s="33">
        <v>0</v>
      </c>
      <c r="Y123" s="43" t="s">
        <v>722</v>
      </c>
      <c r="Z123" s="51">
        <v>1</v>
      </c>
      <c r="AA123" s="52">
        <v>0</v>
      </c>
      <c r="AB123" s="33"/>
      <c r="AC123" s="33"/>
      <c r="AD123" s="33"/>
      <c r="AE123" s="33"/>
      <c r="AF123" s="33"/>
      <c r="AG123" s="33"/>
      <c r="AH123" s="33"/>
      <c r="AI123" s="33"/>
      <c r="AJ123" s="33"/>
      <c r="AK123" s="33"/>
      <c r="AL123" s="33"/>
      <c r="AM123" s="33"/>
    </row>
    <row r="124" spans="1:39" ht="15.75" customHeight="1">
      <c r="A124" s="35" t="s">
        <v>10</v>
      </c>
      <c r="B124" s="39" t="s">
        <v>19</v>
      </c>
      <c r="C124" s="39"/>
      <c r="D124" s="39"/>
      <c r="E124" s="39"/>
      <c r="F124" s="224"/>
      <c r="G124" s="246">
        <f t="shared" ref="G124:L124" si="87">ROUND(AVERAGE(G126,G196,G205,G224),2)</f>
        <v>0.64</v>
      </c>
      <c r="H124" s="246">
        <f t="shared" si="87"/>
        <v>0.36</v>
      </c>
      <c r="I124" s="246">
        <f t="shared" si="87"/>
        <v>0.21</v>
      </c>
      <c r="J124" s="246">
        <f t="shared" si="87"/>
        <v>0.83</v>
      </c>
      <c r="K124" s="246">
        <f t="shared" si="87"/>
        <v>0.72</v>
      </c>
      <c r="L124" s="246">
        <f t="shared" si="87"/>
        <v>0.63</v>
      </c>
      <c r="M124" s="39"/>
      <c r="N124" s="61"/>
      <c r="O124" s="60"/>
      <c r="P124" s="61"/>
      <c r="Q124" s="60"/>
      <c r="R124" s="61"/>
      <c r="S124" s="60"/>
      <c r="T124" s="61"/>
      <c r="U124" s="60"/>
      <c r="V124" s="61"/>
      <c r="W124" s="60"/>
      <c r="X124" s="61"/>
      <c r="Y124" s="60"/>
      <c r="Z124" s="39"/>
      <c r="AA124" s="39"/>
      <c r="AB124" s="33"/>
      <c r="AC124" s="33"/>
      <c r="AD124" s="33"/>
      <c r="AE124" s="33"/>
      <c r="AF124" s="33"/>
      <c r="AG124" s="33"/>
      <c r="AH124" s="33"/>
      <c r="AI124" s="33"/>
      <c r="AJ124" s="33"/>
      <c r="AK124" s="33"/>
      <c r="AL124" s="33"/>
      <c r="AM124" s="33"/>
    </row>
    <row r="125" spans="1:39" ht="15.75" customHeight="1">
      <c r="A125" s="35" t="s">
        <v>10</v>
      </c>
      <c r="B125" s="39" t="s">
        <v>19</v>
      </c>
      <c r="C125" s="42"/>
      <c r="D125" s="42"/>
      <c r="E125" s="42"/>
      <c r="F125" s="220" t="s">
        <v>111</v>
      </c>
      <c r="G125" s="228" t="str">
        <f>IF(N125&lt;0, "N/A", (N125 - AA125)/(Z125-AA125))</f>
        <v>N/A</v>
      </c>
      <c r="H125" s="228" t="str">
        <f>IF(P125&lt;0, "N/A", (P125 - AA125)/(Z125-AA125))</f>
        <v>N/A</v>
      </c>
      <c r="I125" s="228" t="str">
        <f>IF(R125&lt;0, "N/A", (R125 - AA125)/(Z125-AA125))</f>
        <v>N/A</v>
      </c>
      <c r="J125" s="228" t="str">
        <f>IF(T125&lt;0, "N/A", (T125 - AA125)/(Z125-AA125))</f>
        <v>N/A</v>
      </c>
      <c r="K125" s="228" t="str">
        <f>IF(V125&lt;0, "N/A", (V125 - AA125)/(Z125-AA125))</f>
        <v>N/A</v>
      </c>
      <c r="L125" s="228" t="str">
        <f>IF(X125&lt;0, "N/A", (X125 - AA125)/(Z125-AA125))</f>
        <v>N/A</v>
      </c>
      <c r="M125" s="44" t="s">
        <v>112</v>
      </c>
      <c r="N125" s="33">
        <v>-1</v>
      </c>
      <c r="O125" s="43" t="s">
        <v>726</v>
      </c>
      <c r="P125" s="33">
        <v>-1</v>
      </c>
      <c r="Q125" s="43" t="s">
        <v>727</v>
      </c>
      <c r="R125" s="33">
        <v>-1</v>
      </c>
      <c r="S125" s="43" t="s">
        <v>728</v>
      </c>
      <c r="T125" s="33">
        <v>-1</v>
      </c>
      <c r="U125" s="43" t="s">
        <v>729</v>
      </c>
      <c r="V125" s="33">
        <v>-1</v>
      </c>
      <c r="W125" s="43" t="s">
        <v>730</v>
      </c>
      <c r="X125" s="33">
        <v>-1</v>
      </c>
      <c r="Y125" s="43" t="s">
        <v>731</v>
      </c>
      <c r="Z125" s="65"/>
      <c r="AA125" s="66"/>
      <c r="AB125" s="33"/>
      <c r="AC125" s="33"/>
      <c r="AD125" s="33"/>
      <c r="AE125" s="33"/>
      <c r="AF125" s="33"/>
      <c r="AG125" s="33"/>
      <c r="AH125" s="33"/>
      <c r="AI125" s="33"/>
      <c r="AJ125" s="33"/>
      <c r="AK125" s="33"/>
      <c r="AL125" s="33"/>
      <c r="AM125" s="33"/>
    </row>
    <row r="126" spans="1:39" ht="15.75" customHeight="1">
      <c r="A126" s="35" t="s">
        <v>10</v>
      </c>
      <c r="B126" s="60" t="s">
        <v>19</v>
      </c>
      <c r="C126" s="48" t="s">
        <v>20</v>
      </c>
      <c r="D126" s="48"/>
      <c r="E126" s="48"/>
      <c r="F126" s="222"/>
      <c r="G126" s="242">
        <f t="shared" ref="G126:L126" si="88">ROUND(AVERAGE(G127,G152,G165,G174,G187),2)</f>
        <v>0.61</v>
      </c>
      <c r="H126" s="242">
        <f t="shared" si="88"/>
        <v>0.41</v>
      </c>
      <c r="I126" s="242">
        <f t="shared" si="88"/>
        <v>0.22</v>
      </c>
      <c r="J126" s="242">
        <f t="shared" si="88"/>
        <v>0.83</v>
      </c>
      <c r="K126" s="242">
        <f t="shared" si="88"/>
        <v>0.65</v>
      </c>
      <c r="L126" s="242">
        <f t="shared" si="88"/>
        <v>0.61</v>
      </c>
      <c r="M126" s="48"/>
      <c r="N126" s="54"/>
      <c r="O126" s="50"/>
      <c r="P126" s="54"/>
      <c r="Q126" s="50"/>
      <c r="R126" s="54"/>
      <c r="S126" s="50"/>
      <c r="T126" s="54"/>
      <c r="U126" s="50"/>
      <c r="V126" s="54"/>
      <c r="W126" s="50"/>
      <c r="X126" s="54"/>
      <c r="Y126" s="50"/>
      <c r="Z126" s="48"/>
      <c r="AA126" s="48"/>
      <c r="AB126" s="33"/>
      <c r="AC126" s="33"/>
      <c r="AD126" s="33"/>
      <c r="AE126" s="33"/>
      <c r="AF126" s="33"/>
      <c r="AG126" s="33"/>
      <c r="AH126" s="33"/>
      <c r="AI126" s="33"/>
      <c r="AJ126" s="33"/>
      <c r="AK126" s="33"/>
      <c r="AL126" s="33"/>
      <c r="AM126" s="33"/>
    </row>
    <row r="127" spans="1:39" ht="15.75" customHeight="1">
      <c r="A127" s="35" t="s">
        <v>10</v>
      </c>
      <c r="B127" s="60" t="s">
        <v>19</v>
      </c>
      <c r="C127" s="50" t="s">
        <v>20</v>
      </c>
      <c r="D127" s="42" t="s">
        <v>732</v>
      </c>
      <c r="E127" s="42"/>
      <c r="F127" s="220"/>
      <c r="G127" s="228">
        <f t="shared" ref="G127:L127" si="89">ROUND(AVERAGE(G128:G136,G140,G145:G151),2)</f>
        <v>0.65</v>
      </c>
      <c r="H127" s="228">
        <f t="shared" si="89"/>
        <v>0.44</v>
      </c>
      <c r="I127" s="228">
        <f t="shared" si="89"/>
        <v>0.37</v>
      </c>
      <c r="J127" s="228">
        <f t="shared" si="89"/>
        <v>0.9</v>
      </c>
      <c r="K127" s="228">
        <f t="shared" si="89"/>
        <v>0.81</v>
      </c>
      <c r="L127" s="228">
        <f t="shared" si="89"/>
        <v>0.79</v>
      </c>
      <c r="M127" s="42"/>
      <c r="N127" s="33"/>
      <c r="O127" s="43"/>
      <c r="P127" s="33"/>
      <c r="Q127" s="43"/>
      <c r="R127" s="33"/>
      <c r="S127" s="43"/>
      <c r="T127" s="33"/>
      <c r="U127" s="43"/>
      <c r="V127" s="33"/>
      <c r="W127" s="43"/>
      <c r="X127" s="33"/>
      <c r="Y127" s="43"/>
      <c r="Z127" s="42"/>
      <c r="AA127" s="42"/>
      <c r="AB127" s="33"/>
      <c r="AC127" s="33"/>
      <c r="AD127" s="33"/>
      <c r="AE127" s="33"/>
      <c r="AF127" s="33"/>
      <c r="AG127" s="33"/>
      <c r="AH127" s="33"/>
      <c r="AI127" s="33"/>
      <c r="AJ127" s="33"/>
      <c r="AK127" s="33"/>
      <c r="AL127" s="33"/>
      <c r="AM127" s="33"/>
    </row>
    <row r="128" spans="1:39" ht="15.75" customHeight="1">
      <c r="A128" s="35" t="s">
        <v>10</v>
      </c>
      <c r="B128" s="60" t="s">
        <v>19</v>
      </c>
      <c r="C128" s="50" t="s">
        <v>20</v>
      </c>
      <c r="D128" s="43" t="s">
        <v>732</v>
      </c>
      <c r="E128" s="43"/>
      <c r="F128" s="220" t="s">
        <v>733</v>
      </c>
      <c r="G128" s="228">
        <f t="shared" ref="G128:G135" si="90">IF(N128&lt;0, "N/A", (N128 - AA128)/(Z128-AA128))</f>
        <v>0</v>
      </c>
      <c r="H128" s="228">
        <f t="shared" ref="H128:H135" si="91">IF(P128&lt;0, "N/A", (P128 - AA128)/(Z128-AA128))</f>
        <v>0.5</v>
      </c>
      <c r="I128" s="228">
        <f t="shared" ref="I128:I135" si="92">IF(R128&lt;0, "N/A", (R128 - AA128)/(Z128-AA128))</f>
        <v>0</v>
      </c>
      <c r="J128" s="228">
        <f t="shared" ref="J128:J135" si="93">IF(T128&lt;0, "N/A", (T128 - AA128)/(Z128-AA128))</f>
        <v>1</v>
      </c>
      <c r="K128" s="228">
        <f t="shared" ref="K128:K135" si="94">IF(V128&lt;0, "N/A", (V128 - AA128)/(Z128-AA128))</f>
        <v>1</v>
      </c>
      <c r="L128" s="228">
        <f t="shared" ref="L128:L135" si="95">IF(X128&lt;0, "N/A", (X128 - AA128)/(Z128-AA128))</f>
        <v>1</v>
      </c>
      <c r="M128" s="44" t="s">
        <v>120</v>
      </c>
      <c r="N128" s="33">
        <v>0</v>
      </c>
      <c r="O128" s="43" t="s">
        <v>734</v>
      </c>
      <c r="P128" s="33">
        <v>0.5</v>
      </c>
      <c r="Q128" s="43" t="s">
        <v>735</v>
      </c>
      <c r="R128" s="33">
        <v>0</v>
      </c>
      <c r="S128" s="43" t="s">
        <v>129</v>
      </c>
      <c r="T128" s="33">
        <v>1</v>
      </c>
      <c r="U128" s="43" t="s">
        <v>736</v>
      </c>
      <c r="V128" s="33">
        <v>1</v>
      </c>
      <c r="W128" s="43" t="s">
        <v>737</v>
      </c>
      <c r="X128" s="33">
        <v>1</v>
      </c>
      <c r="Y128" s="43" t="s">
        <v>738</v>
      </c>
      <c r="Z128" s="51">
        <v>1</v>
      </c>
      <c r="AA128" s="52">
        <v>0</v>
      </c>
      <c r="AB128" s="33"/>
      <c r="AC128" s="33"/>
      <c r="AD128" s="33"/>
      <c r="AE128" s="33"/>
      <c r="AF128" s="33"/>
      <c r="AG128" s="33"/>
      <c r="AH128" s="33"/>
      <c r="AI128" s="33"/>
      <c r="AJ128" s="33"/>
      <c r="AK128" s="33"/>
      <c r="AL128" s="33"/>
      <c r="AM128" s="33"/>
    </row>
    <row r="129" spans="1:39" ht="15.75" customHeight="1">
      <c r="A129" s="35" t="s">
        <v>10</v>
      </c>
      <c r="B129" s="60" t="s">
        <v>19</v>
      </c>
      <c r="C129" s="50" t="s">
        <v>20</v>
      </c>
      <c r="D129" s="43" t="s">
        <v>732</v>
      </c>
      <c r="E129" s="43"/>
      <c r="F129" s="220" t="s">
        <v>739</v>
      </c>
      <c r="G129" s="228">
        <f t="shared" si="90"/>
        <v>1</v>
      </c>
      <c r="H129" s="228">
        <f t="shared" si="91"/>
        <v>0</v>
      </c>
      <c r="I129" s="228">
        <f t="shared" si="92"/>
        <v>0.5</v>
      </c>
      <c r="J129" s="228">
        <f t="shared" si="93"/>
        <v>1</v>
      </c>
      <c r="K129" s="228">
        <f t="shared" si="94"/>
        <v>1</v>
      </c>
      <c r="L129" s="228">
        <f t="shared" si="95"/>
        <v>1</v>
      </c>
      <c r="M129" s="44" t="s">
        <v>120</v>
      </c>
      <c r="N129" s="33">
        <v>1</v>
      </c>
      <c r="O129" s="43" t="s">
        <v>740</v>
      </c>
      <c r="P129" s="33">
        <v>0</v>
      </c>
      <c r="Q129" s="43" t="s">
        <v>741</v>
      </c>
      <c r="R129" s="33">
        <v>0.5</v>
      </c>
      <c r="S129" s="43" t="s">
        <v>129</v>
      </c>
      <c r="T129" s="33">
        <v>1</v>
      </c>
      <c r="U129" s="43" t="s">
        <v>742</v>
      </c>
      <c r="V129" s="33">
        <v>1</v>
      </c>
      <c r="W129" s="43" t="s">
        <v>743</v>
      </c>
      <c r="X129" s="33">
        <v>1</v>
      </c>
      <c r="Y129" s="43" t="s">
        <v>744</v>
      </c>
      <c r="Z129" s="51">
        <v>1</v>
      </c>
      <c r="AA129" s="52">
        <v>0</v>
      </c>
      <c r="AB129" s="33"/>
      <c r="AC129" s="33"/>
      <c r="AD129" s="33"/>
      <c r="AE129" s="33"/>
      <c r="AF129" s="33"/>
      <c r="AG129" s="33"/>
      <c r="AH129" s="33"/>
      <c r="AI129" s="33"/>
      <c r="AJ129" s="33"/>
      <c r="AK129" s="33"/>
      <c r="AL129" s="33"/>
      <c r="AM129" s="33"/>
    </row>
    <row r="130" spans="1:39" ht="15.75" customHeight="1">
      <c r="A130" s="35" t="s">
        <v>10</v>
      </c>
      <c r="B130" s="60" t="s">
        <v>19</v>
      </c>
      <c r="C130" s="50" t="s">
        <v>20</v>
      </c>
      <c r="D130" s="43" t="s">
        <v>732</v>
      </c>
      <c r="E130" s="43"/>
      <c r="F130" s="220" t="s">
        <v>745</v>
      </c>
      <c r="G130" s="228">
        <f t="shared" si="90"/>
        <v>1</v>
      </c>
      <c r="H130" s="228">
        <f t="shared" si="91"/>
        <v>0</v>
      </c>
      <c r="I130" s="228">
        <f t="shared" si="92"/>
        <v>0</v>
      </c>
      <c r="J130" s="228">
        <f t="shared" si="93"/>
        <v>1</v>
      </c>
      <c r="K130" s="228">
        <f t="shared" si="94"/>
        <v>1</v>
      </c>
      <c r="L130" s="228">
        <f t="shared" si="95"/>
        <v>1</v>
      </c>
      <c r="M130" s="44" t="s">
        <v>120</v>
      </c>
      <c r="N130" s="33">
        <v>1</v>
      </c>
      <c r="O130" s="43" t="s">
        <v>746</v>
      </c>
      <c r="P130" s="33">
        <v>0</v>
      </c>
      <c r="Q130" s="43" t="s">
        <v>747</v>
      </c>
      <c r="R130" s="33">
        <v>0</v>
      </c>
      <c r="S130" s="43" t="s">
        <v>748</v>
      </c>
      <c r="T130" s="33">
        <v>1</v>
      </c>
      <c r="U130" s="43" t="s">
        <v>749</v>
      </c>
      <c r="V130" s="33">
        <v>1</v>
      </c>
      <c r="W130" s="43" t="s">
        <v>750</v>
      </c>
      <c r="X130" s="33">
        <v>1</v>
      </c>
      <c r="Y130" s="43" t="s">
        <v>751</v>
      </c>
      <c r="Z130" s="51">
        <v>1</v>
      </c>
      <c r="AA130" s="52">
        <v>0</v>
      </c>
      <c r="AB130" s="33"/>
      <c r="AC130" s="33"/>
      <c r="AD130" s="33"/>
      <c r="AE130" s="33"/>
      <c r="AF130" s="33"/>
      <c r="AG130" s="33"/>
      <c r="AH130" s="33"/>
      <c r="AI130" s="33"/>
      <c r="AJ130" s="33"/>
      <c r="AK130" s="33"/>
      <c r="AL130" s="33"/>
      <c r="AM130" s="33"/>
    </row>
    <row r="131" spans="1:39" ht="15.75" customHeight="1">
      <c r="A131" s="35" t="s">
        <v>10</v>
      </c>
      <c r="B131" s="60" t="s">
        <v>19</v>
      </c>
      <c r="C131" s="50" t="s">
        <v>20</v>
      </c>
      <c r="D131" s="43" t="s">
        <v>732</v>
      </c>
      <c r="E131" s="43"/>
      <c r="F131" s="220" t="s">
        <v>752</v>
      </c>
      <c r="G131" s="228">
        <f t="shared" si="90"/>
        <v>0.5</v>
      </c>
      <c r="H131" s="228">
        <f t="shared" si="91"/>
        <v>1</v>
      </c>
      <c r="I131" s="228">
        <f t="shared" si="92"/>
        <v>1</v>
      </c>
      <c r="J131" s="228">
        <f t="shared" si="93"/>
        <v>1</v>
      </c>
      <c r="K131" s="228">
        <f t="shared" si="94"/>
        <v>1</v>
      </c>
      <c r="L131" s="228">
        <f t="shared" si="95"/>
        <v>1</v>
      </c>
      <c r="M131" s="44" t="s">
        <v>120</v>
      </c>
      <c r="N131" s="33">
        <v>0.5</v>
      </c>
      <c r="O131" s="43" t="s">
        <v>753</v>
      </c>
      <c r="P131" s="33">
        <v>1</v>
      </c>
      <c r="Q131" s="43" t="s">
        <v>754</v>
      </c>
      <c r="R131" s="33">
        <v>1</v>
      </c>
      <c r="S131" s="43" t="s">
        <v>129</v>
      </c>
      <c r="T131" s="33">
        <v>1</v>
      </c>
      <c r="U131" s="43" t="s">
        <v>755</v>
      </c>
      <c r="V131" s="33">
        <v>1</v>
      </c>
      <c r="W131" s="43" t="s">
        <v>756</v>
      </c>
      <c r="X131" s="33">
        <v>1</v>
      </c>
      <c r="Y131" s="43" t="s">
        <v>757</v>
      </c>
      <c r="Z131" s="51">
        <v>1</v>
      </c>
      <c r="AA131" s="52">
        <v>0</v>
      </c>
      <c r="AB131" s="33"/>
      <c r="AC131" s="33"/>
      <c r="AD131" s="33"/>
      <c r="AE131" s="33"/>
      <c r="AF131" s="33"/>
      <c r="AG131" s="33"/>
      <c r="AH131" s="33"/>
      <c r="AI131" s="33"/>
      <c r="AJ131" s="33"/>
      <c r="AK131" s="33"/>
      <c r="AL131" s="33"/>
      <c r="AM131" s="33"/>
    </row>
    <row r="132" spans="1:39" ht="15.75" customHeight="1">
      <c r="A132" s="35" t="s">
        <v>10</v>
      </c>
      <c r="B132" s="60" t="s">
        <v>19</v>
      </c>
      <c r="C132" s="50" t="s">
        <v>20</v>
      </c>
      <c r="D132" s="43" t="s">
        <v>732</v>
      </c>
      <c r="E132" s="43"/>
      <c r="F132" s="220" t="s">
        <v>758</v>
      </c>
      <c r="G132" s="228">
        <f t="shared" si="90"/>
        <v>1</v>
      </c>
      <c r="H132" s="228">
        <f t="shared" si="91"/>
        <v>1</v>
      </c>
      <c r="I132" s="228">
        <f t="shared" si="92"/>
        <v>0.5</v>
      </c>
      <c r="J132" s="228">
        <f t="shared" si="93"/>
        <v>0.5</v>
      </c>
      <c r="K132" s="228">
        <f t="shared" si="94"/>
        <v>1</v>
      </c>
      <c r="L132" s="228">
        <f t="shared" si="95"/>
        <v>1</v>
      </c>
      <c r="M132" s="44" t="s">
        <v>120</v>
      </c>
      <c r="N132" s="33">
        <v>1</v>
      </c>
      <c r="O132" s="43" t="s">
        <v>759</v>
      </c>
      <c r="P132" s="33">
        <v>1</v>
      </c>
      <c r="Q132" s="43" t="s">
        <v>760</v>
      </c>
      <c r="R132" s="33">
        <v>0.5</v>
      </c>
      <c r="S132" s="43" t="s">
        <v>129</v>
      </c>
      <c r="T132" s="33">
        <v>0.5</v>
      </c>
      <c r="U132" s="43" t="s">
        <v>761</v>
      </c>
      <c r="V132" s="33">
        <v>1</v>
      </c>
      <c r="W132" s="43" t="s">
        <v>762</v>
      </c>
      <c r="X132" s="33">
        <v>1</v>
      </c>
      <c r="Y132" s="43" t="s">
        <v>763</v>
      </c>
      <c r="Z132" s="51">
        <v>1</v>
      </c>
      <c r="AA132" s="52">
        <v>0</v>
      </c>
      <c r="AB132" s="33"/>
      <c r="AC132" s="33"/>
      <c r="AD132" s="33"/>
      <c r="AE132" s="33"/>
      <c r="AF132" s="33"/>
      <c r="AG132" s="33"/>
      <c r="AH132" s="33"/>
      <c r="AI132" s="33"/>
      <c r="AJ132" s="33"/>
      <c r="AK132" s="33"/>
      <c r="AL132" s="33"/>
      <c r="AM132" s="33"/>
    </row>
    <row r="133" spans="1:39" ht="15.75" customHeight="1">
      <c r="A133" s="35" t="s">
        <v>10</v>
      </c>
      <c r="B133" s="60" t="s">
        <v>19</v>
      </c>
      <c r="C133" s="50" t="s">
        <v>20</v>
      </c>
      <c r="D133" s="43" t="s">
        <v>732</v>
      </c>
      <c r="E133" s="43"/>
      <c r="F133" s="220" t="s">
        <v>764</v>
      </c>
      <c r="G133" s="228">
        <f t="shared" si="90"/>
        <v>1</v>
      </c>
      <c r="H133" s="228">
        <f t="shared" si="91"/>
        <v>0.5</v>
      </c>
      <c r="I133" s="228">
        <f t="shared" si="92"/>
        <v>1</v>
      </c>
      <c r="J133" s="228">
        <f t="shared" si="93"/>
        <v>1</v>
      </c>
      <c r="K133" s="228">
        <f t="shared" si="94"/>
        <v>1</v>
      </c>
      <c r="L133" s="228">
        <f t="shared" si="95"/>
        <v>1</v>
      </c>
      <c r="M133" s="44" t="s">
        <v>120</v>
      </c>
      <c r="N133" s="33">
        <v>1</v>
      </c>
      <c r="O133" s="43" t="s">
        <v>765</v>
      </c>
      <c r="P133" s="33">
        <v>0.5</v>
      </c>
      <c r="Q133" s="43" t="s">
        <v>766</v>
      </c>
      <c r="R133" s="33">
        <v>1</v>
      </c>
      <c r="S133" s="43" t="s">
        <v>129</v>
      </c>
      <c r="T133" s="33">
        <v>1</v>
      </c>
      <c r="U133" s="43" t="s">
        <v>767</v>
      </c>
      <c r="V133" s="33">
        <v>1</v>
      </c>
      <c r="W133" s="43" t="s">
        <v>768</v>
      </c>
      <c r="X133" s="33">
        <v>1</v>
      </c>
      <c r="Y133" s="43" t="s">
        <v>769</v>
      </c>
      <c r="Z133" s="51">
        <v>1</v>
      </c>
      <c r="AA133" s="52">
        <v>0</v>
      </c>
      <c r="AB133" s="33"/>
      <c r="AC133" s="33"/>
      <c r="AD133" s="33"/>
      <c r="AE133" s="33"/>
      <c r="AF133" s="33"/>
      <c r="AG133" s="33"/>
      <c r="AH133" s="33"/>
      <c r="AI133" s="33"/>
      <c r="AJ133" s="33"/>
      <c r="AK133" s="33"/>
      <c r="AL133" s="33"/>
      <c r="AM133" s="33"/>
    </row>
    <row r="134" spans="1:39" ht="15.75" customHeight="1">
      <c r="A134" s="35" t="s">
        <v>10</v>
      </c>
      <c r="B134" s="60" t="s">
        <v>19</v>
      </c>
      <c r="C134" s="50" t="s">
        <v>20</v>
      </c>
      <c r="D134" s="43" t="s">
        <v>732</v>
      </c>
      <c r="E134" s="43"/>
      <c r="F134" s="220" t="s">
        <v>770</v>
      </c>
      <c r="G134" s="228">
        <f t="shared" si="90"/>
        <v>0</v>
      </c>
      <c r="H134" s="228">
        <f t="shared" si="91"/>
        <v>0</v>
      </c>
      <c r="I134" s="228">
        <f t="shared" si="92"/>
        <v>0</v>
      </c>
      <c r="J134" s="228">
        <f t="shared" si="93"/>
        <v>0</v>
      </c>
      <c r="K134" s="228">
        <f t="shared" si="94"/>
        <v>0</v>
      </c>
      <c r="L134" s="228">
        <f t="shared" si="95"/>
        <v>0.5</v>
      </c>
      <c r="M134" s="44" t="s">
        <v>120</v>
      </c>
      <c r="N134" s="185">
        <v>0</v>
      </c>
      <c r="O134" s="43" t="s">
        <v>771</v>
      </c>
      <c r="P134" s="33">
        <v>0</v>
      </c>
      <c r="Q134" s="43" t="s">
        <v>772</v>
      </c>
      <c r="R134" s="33">
        <v>0</v>
      </c>
      <c r="S134" s="43" t="s">
        <v>773</v>
      </c>
      <c r="T134" s="33">
        <v>0</v>
      </c>
      <c r="U134" s="43" t="s">
        <v>774</v>
      </c>
      <c r="V134" s="33">
        <v>0</v>
      </c>
      <c r="W134" s="43" t="s">
        <v>775</v>
      </c>
      <c r="X134" s="33">
        <v>0.5</v>
      </c>
      <c r="Y134" s="43" t="s">
        <v>776</v>
      </c>
      <c r="Z134" s="51">
        <v>1</v>
      </c>
      <c r="AA134" s="52">
        <v>0</v>
      </c>
      <c r="AB134" s="33"/>
      <c r="AC134" s="33"/>
      <c r="AD134" s="33"/>
      <c r="AE134" s="33"/>
      <c r="AF134" s="33"/>
      <c r="AG134" s="33"/>
      <c r="AH134" s="33"/>
      <c r="AI134" s="33"/>
      <c r="AJ134" s="33"/>
      <c r="AK134" s="33"/>
      <c r="AL134" s="33"/>
      <c r="AM134" s="33"/>
    </row>
    <row r="135" spans="1:39" ht="15.75" customHeight="1">
      <c r="A135" s="35" t="s">
        <v>10</v>
      </c>
      <c r="B135" s="60" t="s">
        <v>19</v>
      </c>
      <c r="C135" s="50" t="s">
        <v>20</v>
      </c>
      <c r="D135" s="43" t="s">
        <v>732</v>
      </c>
      <c r="E135" s="43"/>
      <c r="F135" s="220" t="s">
        <v>777</v>
      </c>
      <c r="G135" s="228">
        <f t="shared" si="90"/>
        <v>0</v>
      </c>
      <c r="H135" s="228">
        <f t="shared" si="91"/>
        <v>1</v>
      </c>
      <c r="I135" s="228">
        <f t="shared" si="92"/>
        <v>0</v>
      </c>
      <c r="J135" s="228">
        <f t="shared" si="93"/>
        <v>1</v>
      </c>
      <c r="K135" s="228">
        <f t="shared" si="94"/>
        <v>0.5</v>
      </c>
      <c r="L135" s="228">
        <f t="shared" si="95"/>
        <v>0</v>
      </c>
      <c r="M135" s="44" t="s">
        <v>120</v>
      </c>
      <c r="N135" s="33">
        <v>0</v>
      </c>
      <c r="O135" s="43" t="s">
        <v>778</v>
      </c>
      <c r="P135" s="33">
        <v>1</v>
      </c>
      <c r="Q135" s="43" t="s">
        <v>779</v>
      </c>
      <c r="R135" s="33">
        <v>0</v>
      </c>
      <c r="S135" s="43" t="s">
        <v>129</v>
      </c>
      <c r="T135" s="33">
        <v>1</v>
      </c>
      <c r="U135" s="43" t="s">
        <v>780</v>
      </c>
      <c r="V135" s="33">
        <v>0.5</v>
      </c>
      <c r="W135" s="43" t="s">
        <v>781</v>
      </c>
      <c r="X135" s="33">
        <v>0</v>
      </c>
      <c r="Y135" s="43" t="s">
        <v>782</v>
      </c>
      <c r="Z135" s="51">
        <v>1</v>
      </c>
      <c r="AA135" s="52">
        <v>0</v>
      </c>
      <c r="AB135" s="33"/>
      <c r="AC135" s="33"/>
      <c r="AD135" s="33"/>
      <c r="AE135" s="33"/>
      <c r="AF135" s="33"/>
      <c r="AG135" s="33"/>
      <c r="AH135" s="33"/>
      <c r="AI135" s="33"/>
      <c r="AJ135" s="33"/>
      <c r="AK135" s="33"/>
      <c r="AL135" s="33"/>
      <c r="AM135" s="33"/>
    </row>
    <row r="136" spans="1:39" ht="15.75" customHeight="1">
      <c r="A136" s="35" t="s">
        <v>10</v>
      </c>
      <c r="B136" s="60" t="s">
        <v>19</v>
      </c>
      <c r="C136" s="50" t="s">
        <v>20</v>
      </c>
      <c r="D136" s="43" t="s">
        <v>732</v>
      </c>
      <c r="E136" s="67" t="s">
        <v>783</v>
      </c>
      <c r="F136" s="225"/>
      <c r="G136" s="226">
        <f t="shared" ref="G136:L136" si="96">ROUND(AVERAGE(G137:G139),2)</f>
        <v>1</v>
      </c>
      <c r="H136" s="226">
        <f t="shared" si="96"/>
        <v>0.5</v>
      </c>
      <c r="I136" s="226">
        <f t="shared" si="96"/>
        <v>0</v>
      </c>
      <c r="J136" s="226">
        <f t="shared" si="96"/>
        <v>1</v>
      </c>
      <c r="K136" s="226">
        <f t="shared" si="96"/>
        <v>0.83</v>
      </c>
      <c r="L136" s="226">
        <f t="shared" si="96"/>
        <v>1</v>
      </c>
      <c r="M136" s="69"/>
      <c r="N136" s="70"/>
      <c r="O136" s="68"/>
      <c r="P136" s="70"/>
      <c r="Q136" s="68"/>
      <c r="R136" s="70"/>
      <c r="S136" s="68"/>
      <c r="T136" s="70"/>
      <c r="U136" s="68"/>
      <c r="V136" s="70"/>
      <c r="W136" s="68"/>
      <c r="X136" s="70"/>
      <c r="Y136" s="68"/>
      <c r="Z136" s="68"/>
      <c r="AA136" s="68"/>
      <c r="AB136" s="33"/>
      <c r="AC136" s="33"/>
      <c r="AD136" s="33"/>
      <c r="AE136" s="33"/>
      <c r="AF136" s="33"/>
      <c r="AG136" s="33"/>
      <c r="AH136" s="33"/>
      <c r="AI136" s="33"/>
      <c r="AJ136" s="33"/>
      <c r="AK136" s="33"/>
      <c r="AL136" s="33"/>
      <c r="AM136" s="33"/>
    </row>
    <row r="137" spans="1:39" ht="15.75" customHeight="1">
      <c r="A137" s="35" t="s">
        <v>10</v>
      </c>
      <c r="B137" s="60" t="s">
        <v>19</v>
      </c>
      <c r="C137" s="50" t="s">
        <v>20</v>
      </c>
      <c r="D137" s="43" t="s">
        <v>732</v>
      </c>
      <c r="E137" s="68" t="s">
        <v>783</v>
      </c>
      <c r="F137" s="220" t="s">
        <v>784</v>
      </c>
      <c r="G137" s="228">
        <f t="shared" ref="G137:G139" si="97">IF(N137&lt;0, "N/A", (N137 - AA137)/(Z137-AA137))</f>
        <v>1</v>
      </c>
      <c r="H137" s="228">
        <f t="shared" ref="H137:H139" si="98">IF(P137&lt;0, "N/A", (P137 - AA137)/(Z137-AA137))</f>
        <v>0.5</v>
      </c>
      <c r="I137" s="228">
        <f t="shared" ref="I137:I139" si="99">IF(R137&lt;0, "N/A", (R137 - AA137)/(Z137-AA137))</f>
        <v>0</v>
      </c>
      <c r="J137" s="228">
        <f t="shared" ref="J137:J139" si="100">IF(T137&lt;0, "N/A", (T137 - AA137)/(Z137-AA137))</f>
        <v>1</v>
      </c>
      <c r="K137" s="228">
        <f t="shared" ref="K137:K139" si="101">IF(V137&lt;0, "N/A", (V137 - AA137)/(Z137-AA137))</f>
        <v>1</v>
      </c>
      <c r="L137" s="228">
        <f t="shared" ref="L137:L139" si="102">IF(X137&lt;0, "N/A", (X137 - AA137)/(Z137-AA137))</f>
        <v>1</v>
      </c>
      <c r="M137" s="44" t="s">
        <v>120</v>
      </c>
      <c r="N137" s="33">
        <v>1</v>
      </c>
      <c r="O137" s="43" t="s">
        <v>785</v>
      </c>
      <c r="P137" s="33">
        <v>0.5</v>
      </c>
      <c r="Q137" s="43" t="s">
        <v>786</v>
      </c>
      <c r="R137" s="33">
        <v>0</v>
      </c>
      <c r="S137" s="43" t="s">
        <v>129</v>
      </c>
      <c r="T137" s="33">
        <v>1</v>
      </c>
      <c r="U137" s="43" t="s">
        <v>787</v>
      </c>
      <c r="V137" s="33">
        <v>1</v>
      </c>
      <c r="W137" s="43" t="s">
        <v>788</v>
      </c>
      <c r="X137" s="33">
        <v>1</v>
      </c>
      <c r="Y137" s="43" t="s">
        <v>789</v>
      </c>
      <c r="Z137" s="51">
        <v>1</v>
      </c>
      <c r="AA137" s="52">
        <v>0</v>
      </c>
      <c r="AB137" s="33"/>
      <c r="AC137" s="33"/>
      <c r="AD137" s="33"/>
      <c r="AE137" s="33"/>
      <c r="AF137" s="33"/>
      <c r="AG137" s="33"/>
      <c r="AH137" s="33"/>
      <c r="AI137" s="33"/>
      <c r="AJ137" s="33"/>
      <c r="AK137" s="33"/>
      <c r="AL137" s="33"/>
      <c r="AM137" s="33"/>
    </row>
    <row r="138" spans="1:39" ht="15.75" customHeight="1">
      <c r="A138" s="35" t="s">
        <v>10</v>
      </c>
      <c r="B138" s="60" t="s">
        <v>19</v>
      </c>
      <c r="C138" s="50" t="s">
        <v>20</v>
      </c>
      <c r="D138" s="43" t="s">
        <v>732</v>
      </c>
      <c r="E138" s="68" t="s">
        <v>783</v>
      </c>
      <c r="F138" s="220" t="s">
        <v>784</v>
      </c>
      <c r="G138" s="228">
        <f t="shared" si="97"/>
        <v>1</v>
      </c>
      <c r="H138" s="228">
        <f t="shared" si="98"/>
        <v>0.5</v>
      </c>
      <c r="I138" s="228">
        <f t="shared" si="99"/>
        <v>0</v>
      </c>
      <c r="J138" s="228">
        <f t="shared" si="100"/>
        <v>1</v>
      </c>
      <c r="K138" s="228">
        <f t="shared" si="101"/>
        <v>1</v>
      </c>
      <c r="L138" s="228">
        <f t="shared" si="102"/>
        <v>1</v>
      </c>
      <c r="M138" s="44" t="s">
        <v>120</v>
      </c>
      <c r="N138" s="33">
        <v>1</v>
      </c>
      <c r="O138" s="43" t="s">
        <v>785</v>
      </c>
      <c r="P138" s="33">
        <v>0.5</v>
      </c>
      <c r="Q138" s="43" t="s">
        <v>790</v>
      </c>
      <c r="R138" s="33">
        <v>0</v>
      </c>
      <c r="S138" s="43" t="s">
        <v>129</v>
      </c>
      <c r="T138" s="33">
        <v>1</v>
      </c>
      <c r="U138" s="43" t="s">
        <v>791</v>
      </c>
      <c r="V138" s="33">
        <v>1</v>
      </c>
      <c r="W138" s="43" t="s">
        <v>792</v>
      </c>
      <c r="X138" s="33">
        <v>1</v>
      </c>
      <c r="Y138" s="43" t="s">
        <v>789</v>
      </c>
      <c r="Z138" s="51">
        <v>1</v>
      </c>
      <c r="AA138" s="52">
        <v>0</v>
      </c>
      <c r="AB138" s="33"/>
      <c r="AC138" s="33"/>
      <c r="AD138" s="33"/>
      <c r="AE138" s="33"/>
      <c r="AF138" s="33"/>
      <c r="AG138" s="33"/>
      <c r="AH138" s="33"/>
      <c r="AI138" s="33"/>
      <c r="AJ138" s="33"/>
      <c r="AK138" s="33"/>
      <c r="AL138" s="33"/>
      <c r="AM138" s="33"/>
    </row>
    <row r="139" spans="1:39" ht="15.75" customHeight="1">
      <c r="A139" s="35" t="s">
        <v>10</v>
      </c>
      <c r="B139" s="60" t="s">
        <v>19</v>
      </c>
      <c r="C139" s="50" t="s">
        <v>20</v>
      </c>
      <c r="D139" s="43" t="s">
        <v>732</v>
      </c>
      <c r="E139" s="68" t="s">
        <v>783</v>
      </c>
      <c r="F139" s="220" t="s">
        <v>793</v>
      </c>
      <c r="G139" s="228">
        <f t="shared" si="97"/>
        <v>1</v>
      </c>
      <c r="H139" s="228">
        <f t="shared" si="98"/>
        <v>0.5</v>
      </c>
      <c r="I139" s="228">
        <f t="shared" si="99"/>
        <v>0</v>
      </c>
      <c r="J139" s="228">
        <f t="shared" si="100"/>
        <v>1</v>
      </c>
      <c r="K139" s="228">
        <f t="shared" si="101"/>
        <v>0.5</v>
      </c>
      <c r="L139" s="228">
        <f t="shared" si="102"/>
        <v>1</v>
      </c>
      <c r="M139" s="44" t="s">
        <v>120</v>
      </c>
      <c r="N139" s="33">
        <v>1</v>
      </c>
      <c r="O139" s="43" t="s">
        <v>794</v>
      </c>
      <c r="P139" s="33">
        <v>0.5</v>
      </c>
      <c r="Q139" s="43" t="s">
        <v>795</v>
      </c>
      <c r="R139" s="33">
        <v>0</v>
      </c>
      <c r="S139" s="43" t="s">
        <v>129</v>
      </c>
      <c r="T139" s="33">
        <v>1</v>
      </c>
      <c r="U139" s="43" t="s">
        <v>796</v>
      </c>
      <c r="V139" s="33">
        <v>0.5</v>
      </c>
      <c r="W139" s="43" t="s">
        <v>797</v>
      </c>
      <c r="X139" s="33">
        <v>1</v>
      </c>
      <c r="Y139" s="43" t="s">
        <v>798</v>
      </c>
      <c r="Z139" s="51">
        <v>1</v>
      </c>
      <c r="AA139" s="52">
        <v>0</v>
      </c>
      <c r="AB139" s="33"/>
      <c r="AC139" s="33"/>
      <c r="AD139" s="33"/>
      <c r="AE139" s="33"/>
      <c r="AF139" s="33"/>
      <c r="AG139" s="33"/>
      <c r="AH139" s="33"/>
      <c r="AI139" s="33"/>
      <c r="AJ139" s="33"/>
      <c r="AK139" s="33"/>
      <c r="AL139" s="33"/>
      <c r="AM139" s="33"/>
    </row>
    <row r="140" spans="1:39" ht="15.75" customHeight="1">
      <c r="A140" s="35" t="s">
        <v>10</v>
      </c>
      <c r="B140" s="60" t="s">
        <v>19</v>
      </c>
      <c r="C140" s="50" t="s">
        <v>20</v>
      </c>
      <c r="D140" s="43" t="s">
        <v>732</v>
      </c>
      <c r="E140" s="71" t="s">
        <v>799</v>
      </c>
      <c r="F140" s="226"/>
      <c r="G140" s="226">
        <f t="shared" ref="G140:L140" si="103">ROUND(AVERAGE(G141:G144),2)</f>
        <v>0.63</v>
      </c>
      <c r="H140" s="226">
        <f t="shared" si="103"/>
        <v>0</v>
      </c>
      <c r="I140" s="226">
        <f t="shared" si="103"/>
        <v>0.25</v>
      </c>
      <c r="J140" s="226">
        <f t="shared" si="103"/>
        <v>0.88</v>
      </c>
      <c r="K140" s="226">
        <f t="shared" si="103"/>
        <v>0.88</v>
      </c>
      <c r="L140" s="226">
        <f t="shared" si="103"/>
        <v>1</v>
      </c>
      <c r="M140" s="69"/>
      <c r="N140" s="70"/>
      <c r="O140" s="68"/>
      <c r="P140" s="70"/>
      <c r="Q140" s="68"/>
      <c r="R140" s="70"/>
      <c r="S140" s="68"/>
      <c r="T140" s="70"/>
      <c r="U140" s="68"/>
      <c r="V140" s="70"/>
      <c r="W140" s="68"/>
      <c r="X140" s="70"/>
      <c r="Y140" s="68"/>
      <c r="Z140" s="68"/>
      <c r="AA140" s="68"/>
      <c r="AB140" s="33"/>
      <c r="AC140" s="33"/>
      <c r="AD140" s="33"/>
      <c r="AE140" s="33"/>
      <c r="AF140" s="33"/>
      <c r="AG140" s="33"/>
      <c r="AH140" s="33"/>
      <c r="AI140" s="33"/>
      <c r="AJ140" s="33"/>
      <c r="AK140" s="33"/>
      <c r="AL140" s="33"/>
      <c r="AM140" s="33"/>
    </row>
    <row r="141" spans="1:39" ht="15.75" customHeight="1">
      <c r="A141" s="35" t="s">
        <v>10</v>
      </c>
      <c r="B141" s="60" t="s">
        <v>19</v>
      </c>
      <c r="C141" s="50" t="s">
        <v>20</v>
      </c>
      <c r="D141" s="43" t="s">
        <v>732</v>
      </c>
      <c r="E141" s="72" t="s">
        <v>799</v>
      </c>
      <c r="F141" s="220" t="s">
        <v>800</v>
      </c>
      <c r="G141" s="228">
        <f t="shared" ref="G141:G151" si="104">IF(N141&lt;0, "N/A", (N141 - AA141)/(Z141-AA141))</f>
        <v>1</v>
      </c>
      <c r="H141" s="228">
        <f t="shared" ref="H141:H151" si="105">IF(P141&lt;0, "N/A", (P141 - AA141)/(Z141-AA141))</f>
        <v>0</v>
      </c>
      <c r="I141" s="228">
        <f t="shared" ref="I141:I151" si="106">IF(R141&lt;0, "N/A", (R141 - AA141)/(Z141-AA141))</f>
        <v>0</v>
      </c>
      <c r="J141" s="228">
        <f t="shared" ref="J141:J151" si="107">IF(T141&lt;0, "N/A", (T141 - AA141)/(Z141-AA141))</f>
        <v>1</v>
      </c>
      <c r="K141" s="228">
        <f t="shared" ref="K141:K151" si="108">IF(V141&lt;0, "N/A", (V141 - AA141)/(Z141-AA141))</f>
        <v>1</v>
      </c>
      <c r="L141" s="228">
        <f t="shared" ref="L141:L151" si="109">IF(X141&lt;0, "N/A", (X141 - AA141)/(Z141-AA141))</f>
        <v>1</v>
      </c>
      <c r="M141" s="44" t="s">
        <v>120</v>
      </c>
      <c r="N141" s="33">
        <v>1</v>
      </c>
      <c r="O141" s="43" t="s">
        <v>801</v>
      </c>
      <c r="P141" s="185">
        <v>0</v>
      </c>
      <c r="Q141" s="43" t="s">
        <v>802</v>
      </c>
      <c r="R141" s="33">
        <v>0</v>
      </c>
      <c r="S141" s="43" t="s">
        <v>129</v>
      </c>
      <c r="T141" s="33">
        <v>1</v>
      </c>
      <c r="U141" s="43" t="s">
        <v>803</v>
      </c>
      <c r="V141" s="33">
        <v>1</v>
      </c>
      <c r="W141" s="43" t="s">
        <v>804</v>
      </c>
      <c r="X141" s="33">
        <v>1</v>
      </c>
      <c r="Y141" s="43" t="s">
        <v>805</v>
      </c>
      <c r="Z141" s="51">
        <v>1</v>
      </c>
      <c r="AA141" s="66">
        <v>0</v>
      </c>
      <c r="AB141" s="33"/>
      <c r="AC141" s="33"/>
      <c r="AD141" s="33"/>
      <c r="AE141" s="33"/>
      <c r="AF141" s="33"/>
      <c r="AG141" s="33"/>
      <c r="AH141" s="33"/>
      <c r="AI141" s="33"/>
      <c r="AJ141" s="33"/>
      <c r="AK141" s="33"/>
      <c r="AL141" s="33"/>
      <c r="AM141" s="33"/>
    </row>
    <row r="142" spans="1:39" ht="15.75" customHeight="1">
      <c r="A142" s="35" t="s">
        <v>10</v>
      </c>
      <c r="B142" s="60" t="s">
        <v>19</v>
      </c>
      <c r="C142" s="50" t="s">
        <v>20</v>
      </c>
      <c r="D142" s="43" t="s">
        <v>732</v>
      </c>
      <c r="E142" s="72" t="s">
        <v>799</v>
      </c>
      <c r="F142" s="220" t="s">
        <v>806</v>
      </c>
      <c r="G142" s="228">
        <f t="shared" si="104"/>
        <v>0.5</v>
      </c>
      <c r="H142" s="228">
        <f t="shared" si="105"/>
        <v>0</v>
      </c>
      <c r="I142" s="228">
        <f t="shared" si="106"/>
        <v>0</v>
      </c>
      <c r="J142" s="228">
        <f t="shared" si="107"/>
        <v>1</v>
      </c>
      <c r="K142" s="228">
        <f t="shared" si="108"/>
        <v>1</v>
      </c>
      <c r="L142" s="228">
        <f t="shared" si="109"/>
        <v>1</v>
      </c>
      <c r="M142" s="44" t="s">
        <v>120</v>
      </c>
      <c r="N142" s="33">
        <v>0.5</v>
      </c>
      <c r="O142" s="43" t="s">
        <v>807</v>
      </c>
      <c r="P142" s="33">
        <v>0</v>
      </c>
      <c r="Q142" s="43" t="s">
        <v>808</v>
      </c>
      <c r="R142" s="33">
        <v>0</v>
      </c>
      <c r="S142" s="43" t="s">
        <v>129</v>
      </c>
      <c r="T142" s="33">
        <v>1</v>
      </c>
      <c r="U142" s="43" t="s">
        <v>809</v>
      </c>
      <c r="V142" s="33">
        <v>1</v>
      </c>
      <c r="W142" s="43" t="s">
        <v>810</v>
      </c>
      <c r="X142" s="33">
        <v>1</v>
      </c>
      <c r="Y142" s="43" t="s">
        <v>811</v>
      </c>
      <c r="Z142" s="51">
        <v>1</v>
      </c>
      <c r="AA142" s="52">
        <v>0</v>
      </c>
      <c r="AB142" s="33"/>
      <c r="AC142" s="33"/>
      <c r="AD142" s="33"/>
      <c r="AE142" s="33"/>
      <c r="AF142" s="33"/>
      <c r="AG142" s="33"/>
      <c r="AH142" s="33"/>
      <c r="AI142" s="33"/>
      <c r="AJ142" s="33"/>
      <c r="AK142" s="33"/>
      <c r="AL142" s="33"/>
      <c r="AM142" s="33"/>
    </row>
    <row r="143" spans="1:39" ht="15.75" customHeight="1">
      <c r="A143" s="35" t="s">
        <v>10</v>
      </c>
      <c r="B143" s="60" t="s">
        <v>19</v>
      </c>
      <c r="C143" s="50" t="s">
        <v>20</v>
      </c>
      <c r="D143" s="43" t="s">
        <v>732</v>
      </c>
      <c r="E143" s="72" t="s">
        <v>799</v>
      </c>
      <c r="F143" s="220" t="s">
        <v>812</v>
      </c>
      <c r="G143" s="228">
        <f t="shared" si="104"/>
        <v>1</v>
      </c>
      <c r="H143" s="228">
        <f t="shared" si="105"/>
        <v>0</v>
      </c>
      <c r="I143" s="228">
        <f t="shared" si="106"/>
        <v>0</v>
      </c>
      <c r="J143" s="228">
        <f t="shared" si="107"/>
        <v>1</v>
      </c>
      <c r="K143" s="228">
        <f t="shared" si="108"/>
        <v>1</v>
      </c>
      <c r="L143" s="228">
        <f t="shared" si="109"/>
        <v>1</v>
      </c>
      <c r="M143" s="44" t="s">
        <v>120</v>
      </c>
      <c r="N143" s="33">
        <v>1</v>
      </c>
      <c r="O143" s="43" t="s">
        <v>813</v>
      </c>
      <c r="P143" s="33">
        <v>0</v>
      </c>
      <c r="Q143" s="43" t="s">
        <v>814</v>
      </c>
      <c r="R143" s="33">
        <v>0</v>
      </c>
      <c r="S143" s="43" t="s">
        <v>129</v>
      </c>
      <c r="T143" s="33">
        <v>1</v>
      </c>
      <c r="U143" s="43" t="s">
        <v>815</v>
      </c>
      <c r="V143" s="33">
        <v>1</v>
      </c>
      <c r="W143" s="43" t="s">
        <v>816</v>
      </c>
      <c r="X143" s="33">
        <v>1</v>
      </c>
      <c r="Y143" s="43" t="s">
        <v>817</v>
      </c>
      <c r="Z143" s="51">
        <v>1</v>
      </c>
      <c r="AA143" s="52">
        <v>0</v>
      </c>
      <c r="AB143" s="33"/>
      <c r="AC143" s="33"/>
      <c r="AD143" s="33"/>
      <c r="AE143" s="33"/>
      <c r="AF143" s="33"/>
      <c r="AG143" s="33"/>
      <c r="AH143" s="33"/>
      <c r="AI143" s="33"/>
      <c r="AJ143" s="33"/>
      <c r="AK143" s="33"/>
      <c r="AL143" s="33"/>
      <c r="AM143" s="33"/>
    </row>
    <row r="144" spans="1:39" ht="15.75" customHeight="1">
      <c r="A144" s="35" t="s">
        <v>10</v>
      </c>
      <c r="B144" s="60" t="s">
        <v>19</v>
      </c>
      <c r="C144" s="50" t="s">
        <v>20</v>
      </c>
      <c r="D144" s="43" t="s">
        <v>732</v>
      </c>
      <c r="E144" s="43"/>
      <c r="F144" s="220" t="s">
        <v>818</v>
      </c>
      <c r="G144" s="228">
        <f t="shared" si="104"/>
        <v>0</v>
      </c>
      <c r="H144" s="228">
        <f t="shared" si="105"/>
        <v>0</v>
      </c>
      <c r="I144" s="228">
        <f t="shared" si="106"/>
        <v>1</v>
      </c>
      <c r="J144" s="228">
        <f t="shared" si="107"/>
        <v>0.5</v>
      </c>
      <c r="K144" s="228">
        <f t="shared" si="108"/>
        <v>0.5</v>
      </c>
      <c r="L144" s="228">
        <f t="shared" si="109"/>
        <v>1</v>
      </c>
      <c r="M144" s="44" t="s">
        <v>120</v>
      </c>
      <c r="N144" s="33">
        <v>0</v>
      </c>
      <c r="O144" s="43" t="s">
        <v>819</v>
      </c>
      <c r="P144" s="33">
        <v>0</v>
      </c>
      <c r="Q144" s="43" t="s">
        <v>820</v>
      </c>
      <c r="R144" s="33">
        <v>1</v>
      </c>
      <c r="S144" s="43" t="s">
        <v>821</v>
      </c>
      <c r="T144" s="33">
        <v>0.5</v>
      </c>
      <c r="U144" s="43" t="s">
        <v>822</v>
      </c>
      <c r="V144" s="33">
        <v>0.5</v>
      </c>
      <c r="W144" s="43" t="s">
        <v>823</v>
      </c>
      <c r="X144" s="33">
        <v>1</v>
      </c>
      <c r="Y144" s="43" t="s">
        <v>824</v>
      </c>
      <c r="Z144" s="51">
        <v>1</v>
      </c>
      <c r="AA144" s="52">
        <v>0</v>
      </c>
      <c r="AB144" s="33"/>
      <c r="AC144" s="33"/>
      <c r="AD144" s="33"/>
      <c r="AE144" s="33"/>
      <c r="AF144" s="33"/>
      <c r="AG144" s="33"/>
      <c r="AH144" s="33"/>
      <c r="AI144" s="33"/>
      <c r="AJ144" s="33"/>
      <c r="AK144" s="33"/>
      <c r="AL144" s="33"/>
      <c r="AM144" s="33"/>
    </row>
    <row r="145" spans="1:39" ht="15.75" customHeight="1">
      <c r="A145" s="35" t="s">
        <v>10</v>
      </c>
      <c r="B145" s="60" t="s">
        <v>19</v>
      </c>
      <c r="C145" s="50" t="s">
        <v>20</v>
      </c>
      <c r="D145" s="43" t="s">
        <v>732</v>
      </c>
      <c r="E145" s="43"/>
      <c r="F145" s="220" t="s">
        <v>825</v>
      </c>
      <c r="G145" s="228">
        <f t="shared" si="104"/>
        <v>1</v>
      </c>
      <c r="H145" s="228">
        <f t="shared" si="105"/>
        <v>1</v>
      </c>
      <c r="I145" s="228">
        <f t="shared" si="106"/>
        <v>0</v>
      </c>
      <c r="J145" s="228">
        <f t="shared" si="107"/>
        <v>1</v>
      </c>
      <c r="K145" s="228">
        <f t="shared" si="108"/>
        <v>1</v>
      </c>
      <c r="L145" s="228">
        <f t="shared" si="109"/>
        <v>1</v>
      </c>
      <c r="M145" s="44" t="s">
        <v>120</v>
      </c>
      <c r="N145" s="33">
        <v>1</v>
      </c>
      <c r="O145" s="43" t="s">
        <v>826</v>
      </c>
      <c r="P145" s="33">
        <v>1</v>
      </c>
      <c r="Q145" s="43" t="s">
        <v>827</v>
      </c>
      <c r="R145" s="33">
        <v>0</v>
      </c>
      <c r="S145" s="43" t="s">
        <v>828</v>
      </c>
      <c r="T145" s="33">
        <v>1</v>
      </c>
      <c r="U145" s="43" t="s">
        <v>829</v>
      </c>
      <c r="V145" s="33">
        <v>1</v>
      </c>
      <c r="W145" s="43" t="s">
        <v>830</v>
      </c>
      <c r="X145" s="33">
        <v>1</v>
      </c>
      <c r="Y145" s="43" t="s">
        <v>831</v>
      </c>
      <c r="Z145" s="51">
        <v>1</v>
      </c>
      <c r="AA145" s="52">
        <v>0</v>
      </c>
      <c r="AB145" s="33"/>
      <c r="AC145" s="33"/>
      <c r="AD145" s="33"/>
      <c r="AE145" s="33"/>
      <c r="AF145" s="33"/>
      <c r="AG145" s="33"/>
      <c r="AH145" s="33"/>
      <c r="AI145" s="33"/>
      <c r="AJ145" s="33"/>
      <c r="AK145" s="33"/>
      <c r="AL145" s="33"/>
      <c r="AM145" s="33"/>
    </row>
    <row r="146" spans="1:39" ht="15.75" customHeight="1">
      <c r="A146" s="35" t="s">
        <v>10</v>
      </c>
      <c r="B146" s="60" t="s">
        <v>19</v>
      </c>
      <c r="C146" s="50" t="s">
        <v>20</v>
      </c>
      <c r="D146" s="43" t="s">
        <v>732</v>
      </c>
      <c r="E146" s="43"/>
      <c r="F146" s="220" t="s">
        <v>832</v>
      </c>
      <c r="G146" s="228">
        <f t="shared" si="104"/>
        <v>0</v>
      </c>
      <c r="H146" s="228">
        <f t="shared" si="105"/>
        <v>0</v>
      </c>
      <c r="I146" s="228">
        <f t="shared" si="106"/>
        <v>0</v>
      </c>
      <c r="J146" s="228">
        <f t="shared" si="107"/>
        <v>1</v>
      </c>
      <c r="K146" s="228">
        <f t="shared" si="108"/>
        <v>0</v>
      </c>
      <c r="L146" s="228">
        <f t="shared" si="109"/>
        <v>0</v>
      </c>
      <c r="M146" s="44" t="s">
        <v>120</v>
      </c>
      <c r="N146" s="185">
        <v>0</v>
      </c>
      <c r="O146" s="43" t="s">
        <v>833</v>
      </c>
      <c r="P146" s="33">
        <v>0</v>
      </c>
      <c r="Q146" s="43" t="s">
        <v>834</v>
      </c>
      <c r="R146" s="33">
        <v>0</v>
      </c>
      <c r="S146" s="43" t="s">
        <v>129</v>
      </c>
      <c r="T146" s="33">
        <v>1</v>
      </c>
      <c r="U146" s="43" t="s">
        <v>835</v>
      </c>
      <c r="V146" s="33">
        <v>0</v>
      </c>
      <c r="W146" s="43" t="s">
        <v>836</v>
      </c>
      <c r="X146" s="33">
        <v>0</v>
      </c>
      <c r="Y146" s="43" t="s">
        <v>837</v>
      </c>
      <c r="Z146" s="51">
        <v>1</v>
      </c>
      <c r="AA146" s="52">
        <v>0</v>
      </c>
      <c r="AB146" s="33"/>
      <c r="AC146" s="33"/>
      <c r="AD146" s="33"/>
      <c r="AE146" s="33"/>
      <c r="AF146" s="33"/>
      <c r="AG146" s="33"/>
      <c r="AH146" s="33"/>
      <c r="AI146" s="33"/>
      <c r="AJ146" s="33"/>
      <c r="AK146" s="33"/>
      <c r="AL146" s="33"/>
      <c r="AM146" s="33"/>
    </row>
    <row r="147" spans="1:39" ht="15.75" customHeight="1">
      <c r="A147" s="35" t="s">
        <v>10</v>
      </c>
      <c r="B147" s="60" t="s">
        <v>19</v>
      </c>
      <c r="C147" s="50" t="s">
        <v>20</v>
      </c>
      <c r="D147" s="43" t="s">
        <v>732</v>
      </c>
      <c r="E147" s="43"/>
      <c r="F147" s="220" t="s">
        <v>838</v>
      </c>
      <c r="G147" s="228">
        <f t="shared" si="104"/>
        <v>0</v>
      </c>
      <c r="H147" s="228">
        <f t="shared" si="105"/>
        <v>0</v>
      </c>
      <c r="I147" s="228">
        <f t="shared" si="106"/>
        <v>1</v>
      </c>
      <c r="J147" s="228">
        <f t="shared" si="107"/>
        <v>1</v>
      </c>
      <c r="K147" s="228">
        <f t="shared" si="108"/>
        <v>0.5</v>
      </c>
      <c r="L147" s="228">
        <f t="shared" si="109"/>
        <v>1</v>
      </c>
      <c r="M147" s="44" t="s">
        <v>120</v>
      </c>
      <c r="N147" s="33">
        <v>0</v>
      </c>
      <c r="O147" s="43" t="s">
        <v>839</v>
      </c>
      <c r="P147" s="33">
        <v>0</v>
      </c>
      <c r="Q147" s="43" t="s">
        <v>840</v>
      </c>
      <c r="R147" s="33">
        <v>1</v>
      </c>
      <c r="S147" s="43" t="s">
        <v>841</v>
      </c>
      <c r="T147" s="33">
        <v>1</v>
      </c>
      <c r="U147" s="43" t="s">
        <v>842</v>
      </c>
      <c r="V147" s="33">
        <v>0.5</v>
      </c>
      <c r="W147" s="43" t="s">
        <v>843</v>
      </c>
      <c r="X147" s="33">
        <v>1</v>
      </c>
      <c r="Y147" s="43" t="s">
        <v>844</v>
      </c>
      <c r="Z147" s="51">
        <v>1</v>
      </c>
      <c r="AA147" s="52">
        <v>0</v>
      </c>
      <c r="AB147" s="33"/>
      <c r="AC147" s="33"/>
      <c r="AD147" s="33"/>
      <c r="AE147" s="33"/>
      <c r="AF147" s="33"/>
      <c r="AG147" s="33"/>
      <c r="AH147" s="33"/>
      <c r="AI147" s="33"/>
      <c r="AJ147" s="33"/>
      <c r="AK147" s="33"/>
      <c r="AL147" s="33"/>
      <c r="AM147" s="33"/>
    </row>
    <row r="148" spans="1:39" ht="15.75" customHeight="1">
      <c r="A148" s="35" t="s">
        <v>10</v>
      </c>
      <c r="B148" s="60" t="s">
        <v>19</v>
      </c>
      <c r="C148" s="50" t="s">
        <v>20</v>
      </c>
      <c r="D148" s="43" t="s">
        <v>732</v>
      </c>
      <c r="E148" s="43"/>
      <c r="F148" s="220" t="s">
        <v>845</v>
      </c>
      <c r="G148" s="228">
        <f t="shared" si="104"/>
        <v>1</v>
      </c>
      <c r="H148" s="228">
        <f t="shared" si="105"/>
        <v>1</v>
      </c>
      <c r="I148" s="228">
        <f t="shared" si="106"/>
        <v>1</v>
      </c>
      <c r="J148" s="228">
        <f t="shared" si="107"/>
        <v>1</v>
      </c>
      <c r="K148" s="228">
        <f t="shared" si="108"/>
        <v>1</v>
      </c>
      <c r="L148" s="228">
        <f t="shared" si="109"/>
        <v>1</v>
      </c>
      <c r="M148" s="44" t="s">
        <v>120</v>
      </c>
      <c r="N148" s="33">
        <v>1</v>
      </c>
      <c r="O148" s="43" t="s">
        <v>846</v>
      </c>
      <c r="P148" s="33">
        <v>1</v>
      </c>
      <c r="Q148" s="43" t="s">
        <v>847</v>
      </c>
      <c r="R148" s="33">
        <v>1</v>
      </c>
      <c r="S148" s="43" t="s">
        <v>129</v>
      </c>
      <c r="T148" s="33">
        <v>1</v>
      </c>
      <c r="U148" s="43" t="s">
        <v>848</v>
      </c>
      <c r="V148" s="33">
        <v>1</v>
      </c>
      <c r="W148" s="43" t="s">
        <v>849</v>
      </c>
      <c r="X148" s="33">
        <v>1</v>
      </c>
      <c r="Y148" s="43" t="s">
        <v>850</v>
      </c>
      <c r="Z148" s="51">
        <v>1</v>
      </c>
      <c r="AA148" s="52">
        <v>0</v>
      </c>
      <c r="AB148" s="33"/>
      <c r="AC148" s="33"/>
      <c r="AD148" s="33"/>
      <c r="AE148" s="33"/>
      <c r="AF148" s="33"/>
      <c r="AG148" s="33"/>
      <c r="AH148" s="33"/>
      <c r="AI148" s="33"/>
      <c r="AJ148" s="33"/>
      <c r="AK148" s="33"/>
      <c r="AL148" s="33"/>
      <c r="AM148" s="33"/>
    </row>
    <row r="149" spans="1:39" ht="15.75" customHeight="1">
      <c r="A149" s="35" t="s">
        <v>10</v>
      </c>
      <c r="B149" s="60" t="s">
        <v>19</v>
      </c>
      <c r="C149" s="50" t="s">
        <v>20</v>
      </c>
      <c r="D149" s="43" t="s">
        <v>732</v>
      </c>
      <c r="E149" s="43"/>
      <c r="F149" s="220" t="s">
        <v>851</v>
      </c>
      <c r="G149" s="228">
        <f t="shared" si="104"/>
        <v>1</v>
      </c>
      <c r="H149" s="228">
        <f t="shared" si="105"/>
        <v>1</v>
      </c>
      <c r="I149" s="228">
        <f t="shared" si="106"/>
        <v>0</v>
      </c>
      <c r="J149" s="228">
        <f t="shared" si="107"/>
        <v>1</v>
      </c>
      <c r="K149" s="228">
        <f t="shared" si="108"/>
        <v>1</v>
      </c>
      <c r="L149" s="228">
        <f t="shared" si="109"/>
        <v>1</v>
      </c>
      <c r="M149" s="44" t="s">
        <v>120</v>
      </c>
      <c r="N149" s="33">
        <v>1</v>
      </c>
      <c r="O149" s="43" t="s">
        <v>852</v>
      </c>
      <c r="P149" s="33">
        <v>1</v>
      </c>
      <c r="Q149" s="43" t="s">
        <v>853</v>
      </c>
      <c r="R149" s="33">
        <v>0</v>
      </c>
      <c r="S149" s="43" t="s">
        <v>129</v>
      </c>
      <c r="T149" s="33">
        <v>1</v>
      </c>
      <c r="U149" s="43" t="s">
        <v>854</v>
      </c>
      <c r="V149" s="33">
        <v>1</v>
      </c>
      <c r="W149" s="43" t="s">
        <v>855</v>
      </c>
      <c r="X149" s="33">
        <v>1</v>
      </c>
      <c r="Y149" s="43" t="s">
        <v>856</v>
      </c>
      <c r="Z149" s="51">
        <v>1</v>
      </c>
      <c r="AA149" s="52">
        <v>0</v>
      </c>
      <c r="AB149" s="33"/>
      <c r="AC149" s="33"/>
      <c r="AD149" s="33"/>
      <c r="AE149" s="33"/>
      <c r="AF149" s="33"/>
      <c r="AG149" s="33"/>
      <c r="AH149" s="33"/>
      <c r="AI149" s="33"/>
      <c r="AJ149" s="33"/>
      <c r="AK149" s="33"/>
      <c r="AL149" s="33"/>
      <c r="AM149" s="33"/>
    </row>
    <row r="150" spans="1:39" ht="15.75" customHeight="1">
      <c r="A150" s="35" t="s">
        <v>10</v>
      </c>
      <c r="B150" s="60" t="s">
        <v>19</v>
      </c>
      <c r="C150" s="50" t="s">
        <v>20</v>
      </c>
      <c r="D150" s="43" t="s">
        <v>732</v>
      </c>
      <c r="E150" s="43"/>
      <c r="F150" s="220" t="s">
        <v>857</v>
      </c>
      <c r="G150" s="228">
        <f t="shared" si="104"/>
        <v>1</v>
      </c>
      <c r="H150" s="228">
        <f t="shared" si="105"/>
        <v>0</v>
      </c>
      <c r="I150" s="228">
        <f t="shared" si="106"/>
        <v>0</v>
      </c>
      <c r="J150" s="228">
        <f t="shared" si="107"/>
        <v>1</v>
      </c>
      <c r="K150" s="228">
        <f t="shared" si="108"/>
        <v>1</v>
      </c>
      <c r="L150" s="228">
        <f t="shared" si="109"/>
        <v>1</v>
      </c>
      <c r="M150" s="44" t="s">
        <v>120</v>
      </c>
      <c r="N150" s="33">
        <v>1</v>
      </c>
      <c r="O150" s="43" t="s">
        <v>858</v>
      </c>
      <c r="P150" s="33">
        <v>0</v>
      </c>
      <c r="Q150" s="43" t="s">
        <v>859</v>
      </c>
      <c r="R150" s="33">
        <v>0</v>
      </c>
      <c r="S150" s="43" t="s">
        <v>129</v>
      </c>
      <c r="T150" s="33">
        <v>1</v>
      </c>
      <c r="U150" s="43" t="s">
        <v>860</v>
      </c>
      <c r="V150" s="33">
        <v>1</v>
      </c>
      <c r="W150" s="43" t="s">
        <v>861</v>
      </c>
      <c r="X150" s="33">
        <v>1</v>
      </c>
      <c r="Y150" s="43" t="s">
        <v>862</v>
      </c>
      <c r="Z150" s="51">
        <v>1</v>
      </c>
      <c r="AA150" s="52">
        <v>0</v>
      </c>
      <c r="AB150" s="33"/>
      <c r="AC150" s="33"/>
      <c r="AD150" s="33"/>
      <c r="AE150" s="33"/>
      <c r="AF150" s="33"/>
      <c r="AG150" s="33"/>
      <c r="AH150" s="33"/>
      <c r="AI150" s="33"/>
      <c r="AJ150" s="33"/>
      <c r="AK150" s="33"/>
      <c r="AL150" s="33"/>
      <c r="AM150" s="33"/>
    </row>
    <row r="151" spans="1:39" ht="15.75" customHeight="1">
      <c r="A151" s="35" t="s">
        <v>10</v>
      </c>
      <c r="B151" s="60" t="s">
        <v>19</v>
      </c>
      <c r="C151" s="50" t="s">
        <v>20</v>
      </c>
      <c r="D151" s="43" t="s">
        <v>732</v>
      </c>
      <c r="E151" s="43"/>
      <c r="F151" s="220" t="s">
        <v>863</v>
      </c>
      <c r="G151" s="228">
        <f t="shared" si="104"/>
        <v>1</v>
      </c>
      <c r="H151" s="228">
        <f t="shared" si="105"/>
        <v>0</v>
      </c>
      <c r="I151" s="228">
        <f t="shared" si="106"/>
        <v>1</v>
      </c>
      <c r="J151" s="228">
        <f t="shared" si="107"/>
        <v>1</v>
      </c>
      <c r="K151" s="228">
        <f t="shared" si="108"/>
        <v>1</v>
      </c>
      <c r="L151" s="228">
        <f t="shared" si="109"/>
        <v>0</v>
      </c>
      <c r="M151" s="44" t="s">
        <v>120</v>
      </c>
      <c r="N151" s="33">
        <v>1</v>
      </c>
      <c r="O151" s="43" t="s">
        <v>864</v>
      </c>
      <c r="P151" s="33">
        <v>0</v>
      </c>
      <c r="Q151" s="43" t="s">
        <v>865</v>
      </c>
      <c r="R151" s="33">
        <v>1</v>
      </c>
      <c r="S151" s="43" t="s">
        <v>129</v>
      </c>
      <c r="T151" s="33">
        <v>1</v>
      </c>
      <c r="U151" s="43" t="s">
        <v>866</v>
      </c>
      <c r="V151" s="33">
        <v>1</v>
      </c>
      <c r="W151" s="43" t="s">
        <v>867</v>
      </c>
      <c r="X151" s="33">
        <v>0</v>
      </c>
      <c r="Y151" s="43" t="s">
        <v>868</v>
      </c>
      <c r="Z151" s="51">
        <v>1</v>
      </c>
      <c r="AA151" s="52">
        <v>0</v>
      </c>
      <c r="AB151" s="33"/>
      <c r="AC151" s="33"/>
      <c r="AD151" s="33"/>
      <c r="AE151" s="33"/>
      <c r="AF151" s="33"/>
      <c r="AG151" s="33"/>
      <c r="AH151" s="33"/>
      <c r="AI151" s="33"/>
      <c r="AJ151" s="33"/>
      <c r="AK151" s="33"/>
      <c r="AL151" s="33"/>
      <c r="AM151" s="33"/>
    </row>
    <row r="152" spans="1:39" ht="15.75" customHeight="1">
      <c r="A152" s="35" t="s">
        <v>10</v>
      </c>
      <c r="B152" s="60" t="s">
        <v>19</v>
      </c>
      <c r="C152" s="50" t="s">
        <v>20</v>
      </c>
      <c r="D152" s="42" t="s">
        <v>869</v>
      </c>
      <c r="E152" s="42"/>
      <c r="F152" s="220"/>
      <c r="G152" s="228">
        <f t="shared" ref="G152:L152" si="110">ROUND(IF(G161&gt;0,AVERAGE(G153:G164), AVERAGE(G153:G161,G163:G164)),2)</f>
        <v>0.91</v>
      </c>
      <c r="H152" s="228">
        <f t="shared" si="110"/>
        <v>0.71</v>
      </c>
      <c r="I152" s="228">
        <f t="shared" si="110"/>
        <v>0.23</v>
      </c>
      <c r="J152" s="228">
        <f t="shared" si="110"/>
        <v>0.88</v>
      </c>
      <c r="K152" s="228">
        <f t="shared" si="110"/>
        <v>0.82</v>
      </c>
      <c r="L152" s="228">
        <f t="shared" si="110"/>
        <v>0.71</v>
      </c>
      <c r="M152" s="42"/>
      <c r="N152" s="33"/>
      <c r="O152" s="43"/>
      <c r="P152" s="33"/>
      <c r="Q152" s="43"/>
      <c r="R152" s="33"/>
      <c r="S152" s="43"/>
      <c r="T152" s="33"/>
      <c r="U152" s="43"/>
      <c r="V152" s="33"/>
      <c r="W152" s="43"/>
      <c r="X152" s="33"/>
      <c r="Y152" s="43"/>
      <c r="Z152" s="42"/>
      <c r="AA152" s="42"/>
      <c r="AB152" s="33"/>
      <c r="AC152" s="33"/>
      <c r="AD152" s="33"/>
      <c r="AE152" s="33"/>
      <c r="AF152" s="33"/>
      <c r="AG152" s="33"/>
      <c r="AH152" s="33"/>
      <c r="AI152" s="33"/>
      <c r="AJ152" s="33"/>
      <c r="AK152" s="33"/>
      <c r="AL152" s="33"/>
      <c r="AM152" s="33"/>
    </row>
    <row r="153" spans="1:39" ht="15.75" customHeight="1">
      <c r="A153" s="35" t="s">
        <v>10</v>
      </c>
      <c r="B153" s="60" t="s">
        <v>19</v>
      </c>
      <c r="C153" s="50" t="s">
        <v>20</v>
      </c>
      <c r="D153" s="43" t="s">
        <v>869</v>
      </c>
      <c r="E153" s="43"/>
      <c r="F153" s="220" t="s">
        <v>870</v>
      </c>
      <c r="G153" s="228">
        <f t="shared" ref="G153:G164" si="111">IF(N153&lt;0, "N/A", (N153 - AA153)/(Z153-AA153))</f>
        <v>1</v>
      </c>
      <c r="H153" s="228">
        <f t="shared" ref="H153:H164" si="112">IF(P153&lt;0, "N/A", (P153 - AA153)/(Z153-AA153))</f>
        <v>0</v>
      </c>
      <c r="I153" s="228">
        <f t="shared" ref="I153:I164" si="113">IF(R153&lt;0, "N/A", (R153 - AA153)/(Z153-AA153))</f>
        <v>0</v>
      </c>
      <c r="J153" s="228">
        <f t="shared" ref="J153:J164" si="114">IF(T153&lt;0, "N/A", (T153 - AA153)/(Z153-AA153))</f>
        <v>0.5</v>
      </c>
      <c r="K153" s="228">
        <f t="shared" ref="K153:K164" si="115">IF(V153&lt;0, "N/A", (V153 - AA153)/(Z153-AA153))</f>
        <v>0.5</v>
      </c>
      <c r="L153" s="228">
        <f t="shared" ref="L153:L164" si="116">IF(X153&lt;0, "N/A", (X153 - AA153)/(Z153-AA153))</f>
        <v>0.5</v>
      </c>
      <c r="M153" s="44" t="s">
        <v>142</v>
      </c>
      <c r="N153" s="33">
        <v>1</v>
      </c>
      <c r="O153" s="43" t="s">
        <v>871</v>
      </c>
      <c r="P153" s="33">
        <v>0</v>
      </c>
      <c r="Q153" s="43" t="s">
        <v>872</v>
      </c>
      <c r="R153" s="33">
        <v>0</v>
      </c>
      <c r="S153" s="43" t="s">
        <v>129</v>
      </c>
      <c r="T153" s="33">
        <v>0.5</v>
      </c>
      <c r="U153" s="43" t="s">
        <v>873</v>
      </c>
      <c r="V153" s="33">
        <v>0.5</v>
      </c>
      <c r="W153" s="43" t="s">
        <v>874</v>
      </c>
      <c r="X153" s="33">
        <v>0.5</v>
      </c>
      <c r="Y153" s="43" t="s">
        <v>875</v>
      </c>
      <c r="Z153" s="51">
        <v>1</v>
      </c>
      <c r="AA153" s="52">
        <v>0</v>
      </c>
      <c r="AB153" s="33"/>
      <c r="AC153" s="33"/>
      <c r="AD153" s="33"/>
      <c r="AE153" s="33"/>
      <c r="AF153" s="33"/>
      <c r="AG153" s="33"/>
      <c r="AH153" s="33"/>
      <c r="AI153" s="33"/>
      <c r="AJ153" s="33"/>
      <c r="AK153" s="33"/>
      <c r="AL153" s="33"/>
      <c r="AM153" s="33"/>
    </row>
    <row r="154" spans="1:39" ht="15.75" customHeight="1">
      <c r="A154" s="35" t="s">
        <v>10</v>
      </c>
      <c r="B154" s="60" t="s">
        <v>19</v>
      </c>
      <c r="C154" s="50" t="s">
        <v>20</v>
      </c>
      <c r="D154" s="43" t="s">
        <v>869</v>
      </c>
      <c r="E154" s="43"/>
      <c r="F154" s="220" t="s">
        <v>876</v>
      </c>
      <c r="G154" s="228">
        <f t="shared" si="111"/>
        <v>1</v>
      </c>
      <c r="H154" s="228">
        <f t="shared" si="112"/>
        <v>1</v>
      </c>
      <c r="I154" s="228">
        <f t="shared" si="113"/>
        <v>0</v>
      </c>
      <c r="J154" s="228">
        <f t="shared" si="114"/>
        <v>1</v>
      </c>
      <c r="K154" s="228">
        <f t="shared" si="115"/>
        <v>1</v>
      </c>
      <c r="L154" s="228">
        <f t="shared" si="116"/>
        <v>0.5</v>
      </c>
      <c r="M154" s="44" t="s">
        <v>120</v>
      </c>
      <c r="N154" s="33">
        <v>1</v>
      </c>
      <c r="O154" s="43" t="s">
        <v>877</v>
      </c>
      <c r="P154" s="33">
        <v>1</v>
      </c>
      <c r="Q154" s="43" t="s">
        <v>878</v>
      </c>
      <c r="R154" s="33">
        <v>0</v>
      </c>
      <c r="S154" s="43" t="s">
        <v>129</v>
      </c>
      <c r="T154" s="33">
        <v>1</v>
      </c>
      <c r="U154" s="43" t="s">
        <v>879</v>
      </c>
      <c r="V154" s="33">
        <v>1</v>
      </c>
      <c r="W154" s="43" t="s">
        <v>880</v>
      </c>
      <c r="X154" s="33">
        <v>0.5</v>
      </c>
      <c r="Y154" s="43" t="s">
        <v>881</v>
      </c>
      <c r="Z154" s="51">
        <v>1</v>
      </c>
      <c r="AA154" s="52">
        <v>0</v>
      </c>
      <c r="AB154" s="33"/>
      <c r="AC154" s="33"/>
      <c r="AD154" s="33"/>
      <c r="AE154" s="33"/>
      <c r="AF154" s="33"/>
      <c r="AG154" s="33"/>
      <c r="AH154" s="33"/>
      <c r="AI154" s="33"/>
      <c r="AJ154" s="33"/>
      <c r="AK154" s="33"/>
      <c r="AL154" s="33"/>
      <c r="AM154" s="33"/>
    </row>
    <row r="155" spans="1:39" ht="15.75" customHeight="1">
      <c r="A155" s="35" t="s">
        <v>10</v>
      </c>
      <c r="B155" s="60" t="s">
        <v>19</v>
      </c>
      <c r="C155" s="50" t="s">
        <v>20</v>
      </c>
      <c r="D155" s="43" t="s">
        <v>869</v>
      </c>
      <c r="E155" s="43"/>
      <c r="F155" s="220" t="s">
        <v>882</v>
      </c>
      <c r="G155" s="228">
        <f t="shared" si="111"/>
        <v>1</v>
      </c>
      <c r="H155" s="228">
        <f t="shared" si="112"/>
        <v>1</v>
      </c>
      <c r="I155" s="228">
        <f t="shared" si="113"/>
        <v>0</v>
      </c>
      <c r="J155" s="228">
        <f t="shared" si="114"/>
        <v>1</v>
      </c>
      <c r="K155" s="228">
        <f t="shared" si="115"/>
        <v>0.5</v>
      </c>
      <c r="L155" s="228">
        <f t="shared" si="116"/>
        <v>0.5</v>
      </c>
      <c r="M155" s="44" t="s">
        <v>120</v>
      </c>
      <c r="N155" s="33">
        <v>1</v>
      </c>
      <c r="O155" s="43" t="s">
        <v>883</v>
      </c>
      <c r="P155" s="33">
        <v>1</v>
      </c>
      <c r="Q155" s="43" t="s">
        <v>884</v>
      </c>
      <c r="R155" s="33">
        <v>0</v>
      </c>
      <c r="S155" s="43" t="s">
        <v>129</v>
      </c>
      <c r="T155" s="33">
        <v>1</v>
      </c>
      <c r="U155" s="43" t="s">
        <v>885</v>
      </c>
      <c r="V155" s="33">
        <v>0.5</v>
      </c>
      <c r="W155" s="43" t="s">
        <v>886</v>
      </c>
      <c r="X155" s="33">
        <v>0.5</v>
      </c>
      <c r="Y155" s="43" t="s">
        <v>887</v>
      </c>
      <c r="Z155" s="51">
        <v>1</v>
      </c>
      <c r="AA155" s="52">
        <v>0</v>
      </c>
      <c r="AB155" s="33"/>
      <c r="AC155" s="33"/>
      <c r="AD155" s="33"/>
      <c r="AE155" s="33"/>
      <c r="AF155" s="33"/>
      <c r="AG155" s="33"/>
      <c r="AH155" s="33"/>
      <c r="AI155" s="33"/>
      <c r="AJ155" s="33"/>
      <c r="AK155" s="33"/>
      <c r="AL155" s="33"/>
      <c r="AM155" s="33"/>
    </row>
    <row r="156" spans="1:39" ht="15.75" customHeight="1">
      <c r="A156" s="35" t="s">
        <v>10</v>
      </c>
      <c r="B156" s="60" t="s">
        <v>19</v>
      </c>
      <c r="C156" s="50" t="s">
        <v>20</v>
      </c>
      <c r="D156" s="43" t="s">
        <v>869</v>
      </c>
      <c r="E156" s="43"/>
      <c r="F156" s="220" t="s">
        <v>888</v>
      </c>
      <c r="G156" s="228">
        <f t="shared" si="111"/>
        <v>1</v>
      </c>
      <c r="H156" s="228">
        <f t="shared" si="112"/>
        <v>0.5</v>
      </c>
      <c r="I156" s="228">
        <f t="shared" si="113"/>
        <v>0.5</v>
      </c>
      <c r="J156" s="228">
        <f t="shared" si="114"/>
        <v>1</v>
      </c>
      <c r="K156" s="228">
        <f t="shared" si="115"/>
        <v>1</v>
      </c>
      <c r="L156" s="228">
        <f t="shared" si="116"/>
        <v>1</v>
      </c>
      <c r="M156" s="44" t="s">
        <v>120</v>
      </c>
      <c r="N156" s="33">
        <v>1</v>
      </c>
      <c r="O156" s="43" t="s">
        <v>889</v>
      </c>
      <c r="P156" s="33">
        <v>0.5</v>
      </c>
      <c r="Q156" s="43" t="s">
        <v>890</v>
      </c>
      <c r="R156" s="33">
        <v>0.5</v>
      </c>
      <c r="S156" s="43" t="s">
        <v>891</v>
      </c>
      <c r="T156" s="33">
        <v>1</v>
      </c>
      <c r="U156" s="43" t="s">
        <v>892</v>
      </c>
      <c r="V156" s="33">
        <v>1</v>
      </c>
      <c r="W156" s="43" t="s">
        <v>893</v>
      </c>
      <c r="X156" s="33">
        <v>1</v>
      </c>
      <c r="Y156" s="43" t="s">
        <v>894</v>
      </c>
      <c r="Z156" s="51">
        <v>1</v>
      </c>
      <c r="AA156" s="52">
        <v>0</v>
      </c>
      <c r="AB156" s="33"/>
      <c r="AC156" s="33"/>
      <c r="AD156" s="33"/>
      <c r="AE156" s="33"/>
      <c r="AF156" s="33"/>
      <c r="AG156" s="33"/>
      <c r="AH156" s="33"/>
      <c r="AI156" s="33"/>
      <c r="AJ156" s="33"/>
      <c r="AK156" s="33"/>
      <c r="AL156" s="33"/>
      <c r="AM156" s="33"/>
    </row>
    <row r="157" spans="1:39" ht="15.75" customHeight="1">
      <c r="A157" s="35" t="s">
        <v>10</v>
      </c>
      <c r="B157" s="60" t="s">
        <v>19</v>
      </c>
      <c r="C157" s="50" t="s">
        <v>20</v>
      </c>
      <c r="D157" s="43" t="s">
        <v>869</v>
      </c>
      <c r="E157" s="43"/>
      <c r="F157" s="220" t="s">
        <v>895</v>
      </c>
      <c r="G157" s="228">
        <f t="shared" si="111"/>
        <v>1</v>
      </c>
      <c r="H157" s="228">
        <f t="shared" si="112"/>
        <v>0</v>
      </c>
      <c r="I157" s="228">
        <f t="shared" si="113"/>
        <v>0</v>
      </c>
      <c r="J157" s="228">
        <f t="shared" si="114"/>
        <v>0</v>
      </c>
      <c r="K157" s="228">
        <f t="shared" si="115"/>
        <v>1</v>
      </c>
      <c r="L157" s="228">
        <f t="shared" si="116"/>
        <v>0</v>
      </c>
      <c r="M157" s="44" t="s">
        <v>120</v>
      </c>
      <c r="N157" s="33">
        <v>1</v>
      </c>
      <c r="O157" s="43" t="s">
        <v>896</v>
      </c>
      <c r="P157" s="33">
        <v>0</v>
      </c>
      <c r="Q157" s="43" t="s">
        <v>897</v>
      </c>
      <c r="R157" s="33">
        <v>0</v>
      </c>
      <c r="S157" s="43" t="s">
        <v>129</v>
      </c>
      <c r="T157" s="33">
        <v>0</v>
      </c>
      <c r="U157" s="43" t="s">
        <v>898</v>
      </c>
      <c r="V157" s="33">
        <v>1</v>
      </c>
      <c r="W157" s="43" t="s">
        <v>899</v>
      </c>
      <c r="X157" s="33">
        <v>0</v>
      </c>
      <c r="Y157" s="43" t="s">
        <v>900</v>
      </c>
      <c r="Z157" s="51">
        <v>1</v>
      </c>
      <c r="AA157" s="52">
        <v>0</v>
      </c>
      <c r="AB157" s="33"/>
      <c r="AC157" s="33"/>
      <c r="AD157" s="33"/>
      <c r="AE157" s="33"/>
      <c r="AF157" s="33"/>
      <c r="AG157" s="33"/>
      <c r="AH157" s="33"/>
      <c r="AI157" s="33"/>
      <c r="AJ157" s="33"/>
      <c r="AK157" s="33"/>
      <c r="AL157" s="33"/>
      <c r="AM157" s="33"/>
    </row>
    <row r="158" spans="1:39" ht="15.75" customHeight="1">
      <c r="A158" s="35" t="s">
        <v>10</v>
      </c>
      <c r="B158" s="60" t="s">
        <v>19</v>
      </c>
      <c r="C158" s="50" t="s">
        <v>20</v>
      </c>
      <c r="D158" s="43" t="s">
        <v>869</v>
      </c>
      <c r="E158" s="43"/>
      <c r="F158" s="220" t="s">
        <v>901</v>
      </c>
      <c r="G158" s="228">
        <f t="shared" si="111"/>
        <v>1</v>
      </c>
      <c r="H158" s="228">
        <f t="shared" si="112"/>
        <v>1</v>
      </c>
      <c r="I158" s="228">
        <f t="shared" si="113"/>
        <v>0</v>
      </c>
      <c r="J158" s="228">
        <f t="shared" si="114"/>
        <v>1</v>
      </c>
      <c r="K158" s="228">
        <f t="shared" si="115"/>
        <v>1</v>
      </c>
      <c r="L158" s="228">
        <f t="shared" si="116"/>
        <v>0</v>
      </c>
      <c r="M158" s="44" t="s">
        <v>120</v>
      </c>
      <c r="N158" s="33">
        <v>1</v>
      </c>
      <c r="O158" s="43" t="s">
        <v>902</v>
      </c>
      <c r="P158" s="33">
        <v>1</v>
      </c>
      <c r="Q158" s="43" t="s">
        <v>903</v>
      </c>
      <c r="R158" s="33">
        <v>0</v>
      </c>
      <c r="S158" s="43" t="s">
        <v>129</v>
      </c>
      <c r="T158" s="33">
        <v>1</v>
      </c>
      <c r="U158" s="43" t="s">
        <v>904</v>
      </c>
      <c r="V158" s="33">
        <v>1</v>
      </c>
      <c r="W158" s="43" t="s">
        <v>905</v>
      </c>
      <c r="X158" s="33">
        <v>0</v>
      </c>
      <c r="Y158" s="43" t="s">
        <v>906</v>
      </c>
      <c r="Z158" s="51">
        <v>1</v>
      </c>
      <c r="AA158" s="52">
        <v>0</v>
      </c>
      <c r="AB158" s="33"/>
      <c r="AC158" s="33"/>
      <c r="AD158" s="33"/>
      <c r="AE158" s="33"/>
      <c r="AF158" s="33"/>
      <c r="AG158" s="33"/>
      <c r="AH158" s="33"/>
      <c r="AI158" s="33"/>
      <c r="AJ158" s="33"/>
      <c r="AK158" s="33"/>
      <c r="AL158" s="33"/>
      <c r="AM158" s="33"/>
    </row>
    <row r="159" spans="1:39" ht="15.75" customHeight="1">
      <c r="A159" s="35" t="s">
        <v>10</v>
      </c>
      <c r="B159" s="60" t="s">
        <v>19</v>
      </c>
      <c r="C159" s="50" t="s">
        <v>20</v>
      </c>
      <c r="D159" s="43" t="s">
        <v>869</v>
      </c>
      <c r="E159" s="43"/>
      <c r="F159" s="220" t="s">
        <v>907</v>
      </c>
      <c r="G159" s="228">
        <f t="shared" si="111"/>
        <v>1</v>
      </c>
      <c r="H159" s="228">
        <f t="shared" si="112"/>
        <v>0</v>
      </c>
      <c r="I159" s="228">
        <f t="shared" si="113"/>
        <v>1</v>
      </c>
      <c r="J159" s="228">
        <f t="shared" si="114"/>
        <v>1</v>
      </c>
      <c r="K159" s="228">
        <f t="shared" si="115"/>
        <v>1</v>
      </c>
      <c r="L159" s="228">
        <f t="shared" si="116"/>
        <v>1</v>
      </c>
      <c r="M159" s="44" t="s">
        <v>120</v>
      </c>
      <c r="N159" s="33">
        <v>1</v>
      </c>
      <c r="O159" s="43" t="s">
        <v>908</v>
      </c>
      <c r="P159" s="33">
        <v>0</v>
      </c>
      <c r="Q159" s="43" t="s">
        <v>909</v>
      </c>
      <c r="R159" s="33">
        <v>1</v>
      </c>
      <c r="S159" s="43" t="s">
        <v>129</v>
      </c>
      <c r="T159" s="33">
        <v>1</v>
      </c>
      <c r="U159" s="43" t="s">
        <v>910</v>
      </c>
      <c r="V159" s="33">
        <v>1</v>
      </c>
      <c r="W159" s="43" t="s">
        <v>911</v>
      </c>
      <c r="X159" s="33">
        <v>1</v>
      </c>
      <c r="Y159" s="43" t="s">
        <v>912</v>
      </c>
      <c r="Z159" s="51">
        <v>1</v>
      </c>
      <c r="AA159" s="52">
        <v>0</v>
      </c>
      <c r="AB159" s="33"/>
      <c r="AC159" s="33"/>
      <c r="AD159" s="33"/>
      <c r="AE159" s="33"/>
      <c r="AF159" s="33"/>
      <c r="AG159" s="33"/>
      <c r="AH159" s="33"/>
      <c r="AI159" s="33"/>
      <c r="AJ159" s="33"/>
      <c r="AK159" s="33"/>
      <c r="AL159" s="33"/>
      <c r="AM159" s="33"/>
    </row>
    <row r="160" spans="1:39" ht="15.75" customHeight="1">
      <c r="A160" s="35" t="s">
        <v>10</v>
      </c>
      <c r="B160" s="60" t="s">
        <v>19</v>
      </c>
      <c r="C160" s="50" t="s">
        <v>20</v>
      </c>
      <c r="D160" s="43" t="s">
        <v>869</v>
      </c>
      <c r="E160" s="43"/>
      <c r="F160" s="220" t="s">
        <v>913</v>
      </c>
      <c r="G160" s="228">
        <f t="shared" si="111"/>
        <v>1</v>
      </c>
      <c r="H160" s="228">
        <f t="shared" si="112"/>
        <v>1</v>
      </c>
      <c r="I160" s="228">
        <f t="shared" si="113"/>
        <v>0</v>
      </c>
      <c r="J160" s="228">
        <f t="shared" si="114"/>
        <v>1</v>
      </c>
      <c r="K160" s="228">
        <f t="shared" si="115"/>
        <v>1</v>
      </c>
      <c r="L160" s="228">
        <f t="shared" si="116"/>
        <v>1</v>
      </c>
      <c r="M160" s="44" t="s">
        <v>120</v>
      </c>
      <c r="N160" s="33">
        <v>1</v>
      </c>
      <c r="O160" s="43" t="s">
        <v>914</v>
      </c>
      <c r="P160" s="33">
        <v>1</v>
      </c>
      <c r="Q160" s="43" t="s">
        <v>915</v>
      </c>
      <c r="R160" s="33">
        <v>0</v>
      </c>
      <c r="S160" s="43" t="s">
        <v>129</v>
      </c>
      <c r="T160" s="33">
        <v>1</v>
      </c>
      <c r="U160" s="43" t="s">
        <v>916</v>
      </c>
      <c r="V160" s="33">
        <v>1</v>
      </c>
      <c r="W160" s="43" t="s">
        <v>917</v>
      </c>
      <c r="X160" s="33">
        <v>1</v>
      </c>
      <c r="Y160" s="43" t="s">
        <v>918</v>
      </c>
      <c r="Z160" s="51">
        <v>1</v>
      </c>
      <c r="AA160" s="52">
        <v>0</v>
      </c>
      <c r="AB160" s="33"/>
      <c r="AC160" s="33"/>
      <c r="AD160" s="33"/>
      <c r="AE160" s="33"/>
      <c r="AF160" s="33"/>
      <c r="AG160" s="33"/>
      <c r="AH160" s="33"/>
      <c r="AI160" s="33"/>
      <c r="AJ160" s="33"/>
      <c r="AK160" s="33"/>
      <c r="AL160" s="33"/>
      <c r="AM160" s="33"/>
    </row>
    <row r="161" spans="1:39" ht="15.75" customHeight="1">
      <c r="A161" s="35" t="s">
        <v>10</v>
      </c>
      <c r="B161" s="60" t="s">
        <v>19</v>
      </c>
      <c r="C161" s="50" t="s">
        <v>20</v>
      </c>
      <c r="D161" s="43" t="s">
        <v>869</v>
      </c>
      <c r="E161" s="43"/>
      <c r="F161" s="220" t="s">
        <v>919</v>
      </c>
      <c r="G161" s="228">
        <f t="shared" si="111"/>
        <v>0</v>
      </c>
      <c r="H161" s="228">
        <f t="shared" si="112"/>
        <v>1</v>
      </c>
      <c r="I161" s="228">
        <f t="shared" si="113"/>
        <v>0</v>
      </c>
      <c r="J161" s="228">
        <f t="shared" si="114"/>
        <v>1</v>
      </c>
      <c r="K161" s="228">
        <f t="shared" si="115"/>
        <v>0</v>
      </c>
      <c r="L161" s="228">
        <f t="shared" si="116"/>
        <v>1</v>
      </c>
      <c r="M161" s="44" t="s">
        <v>120</v>
      </c>
      <c r="N161" s="33">
        <v>0</v>
      </c>
      <c r="O161" s="43" t="s">
        <v>920</v>
      </c>
      <c r="P161" s="33">
        <v>1</v>
      </c>
      <c r="Q161" s="43" t="s">
        <v>921</v>
      </c>
      <c r="R161" s="33">
        <v>0</v>
      </c>
      <c r="S161" s="43" t="s">
        <v>129</v>
      </c>
      <c r="T161" s="33">
        <v>1</v>
      </c>
      <c r="U161" s="43" t="s">
        <v>922</v>
      </c>
      <c r="V161" s="33">
        <v>0</v>
      </c>
      <c r="W161" s="43" t="s">
        <v>923</v>
      </c>
      <c r="X161" s="33">
        <v>1</v>
      </c>
      <c r="Y161" s="43" t="s">
        <v>924</v>
      </c>
      <c r="Z161" s="51">
        <v>1</v>
      </c>
      <c r="AA161" s="52">
        <v>0</v>
      </c>
      <c r="AB161" s="33"/>
      <c r="AC161" s="33"/>
      <c r="AD161" s="33"/>
      <c r="AE161" s="33"/>
      <c r="AF161" s="33"/>
      <c r="AG161" s="33"/>
      <c r="AH161" s="33"/>
      <c r="AI161" s="33"/>
      <c r="AJ161" s="33"/>
      <c r="AK161" s="33"/>
      <c r="AL161" s="33"/>
      <c r="AM161" s="33"/>
    </row>
    <row r="162" spans="1:39" ht="15.75" customHeight="1">
      <c r="A162" s="35" t="s">
        <v>10</v>
      </c>
      <c r="B162" s="60" t="s">
        <v>19</v>
      </c>
      <c r="C162" s="50" t="s">
        <v>20</v>
      </c>
      <c r="D162" s="43" t="s">
        <v>869</v>
      </c>
      <c r="E162" s="43"/>
      <c r="F162" s="220" t="s">
        <v>925</v>
      </c>
      <c r="G162" s="228" t="str">
        <f t="shared" si="111"/>
        <v>N/A</v>
      </c>
      <c r="H162" s="228">
        <f t="shared" si="112"/>
        <v>1</v>
      </c>
      <c r="I162" s="228" t="str">
        <f t="shared" si="113"/>
        <v>N/A</v>
      </c>
      <c r="J162" s="228">
        <f t="shared" si="114"/>
        <v>1</v>
      </c>
      <c r="K162" s="228" t="str">
        <f t="shared" si="115"/>
        <v>N/A</v>
      </c>
      <c r="L162" s="228">
        <f t="shared" si="116"/>
        <v>1</v>
      </c>
      <c r="M162" s="44" t="s">
        <v>120</v>
      </c>
      <c r="N162" s="33">
        <v>-1</v>
      </c>
      <c r="O162" s="43" t="s">
        <v>129</v>
      </c>
      <c r="P162" s="33">
        <v>1</v>
      </c>
      <c r="Q162" s="43" t="s">
        <v>926</v>
      </c>
      <c r="R162" s="33">
        <v>-1</v>
      </c>
      <c r="S162" s="43" t="s">
        <v>129</v>
      </c>
      <c r="T162" s="33">
        <v>1</v>
      </c>
      <c r="U162" s="43" t="s">
        <v>927</v>
      </c>
      <c r="V162" s="33">
        <v>-1</v>
      </c>
      <c r="W162" s="43" t="s">
        <v>129</v>
      </c>
      <c r="X162" s="33">
        <v>1</v>
      </c>
      <c r="Y162" s="43" t="s">
        <v>928</v>
      </c>
      <c r="Z162" s="51">
        <v>1</v>
      </c>
      <c r="AA162" s="52">
        <v>0</v>
      </c>
      <c r="AB162" s="33"/>
      <c r="AC162" s="33"/>
      <c r="AD162" s="33"/>
      <c r="AE162" s="33"/>
      <c r="AF162" s="33"/>
      <c r="AG162" s="33"/>
      <c r="AH162" s="33"/>
      <c r="AI162" s="33"/>
      <c r="AJ162" s="33"/>
      <c r="AK162" s="33"/>
      <c r="AL162" s="33"/>
      <c r="AM162" s="33"/>
    </row>
    <row r="163" spans="1:39" ht="15.75" customHeight="1">
      <c r="A163" s="35" t="s">
        <v>10</v>
      </c>
      <c r="B163" s="60" t="s">
        <v>19</v>
      </c>
      <c r="C163" s="50" t="s">
        <v>20</v>
      </c>
      <c r="D163" s="43" t="s">
        <v>869</v>
      </c>
      <c r="E163" s="43"/>
      <c r="F163" s="220" t="s">
        <v>929</v>
      </c>
      <c r="G163" s="228">
        <f t="shared" si="111"/>
        <v>1</v>
      </c>
      <c r="H163" s="228">
        <f t="shared" si="112"/>
        <v>1</v>
      </c>
      <c r="I163" s="228">
        <f t="shared" si="113"/>
        <v>1</v>
      </c>
      <c r="J163" s="228">
        <f t="shared" si="114"/>
        <v>1</v>
      </c>
      <c r="K163" s="228">
        <f t="shared" si="115"/>
        <v>1</v>
      </c>
      <c r="L163" s="228">
        <f t="shared" si="116"/>
        <v>1</v>
      </c>
      <c r="M163" s="44" t="s">
        <v>120</v>
      </c>
      <c r="N163" s="33">
        <v>1</v>
      </c>
      <c r="O163" s="43" t="s">
        <v>930</v>
      </c>
      <c r="P163" s="33">
        <v>1</v>
      </c>
      <c r="Q163" s="43" t="s">
        <v>931</v>
      </c>
      <c r="R163" s="33">
        <v>1</v>
      </c>
      <c r="S163" s="43" t="s">
        <v>932</v>
      </c>
      <c r="T163" s="33">
        <v>1</v>
      </c>
      <c r="U163" s="43" t="s">
        <v>129</v>
      </c>
      <c r="V163" s="33">
        <v>1</v>
      </c>
      <c r="W163" s="43" t="s">
        <v>933</v>
      </c>
      <c r="X163" s="33">
        <v>1</v>
      </c>
      <c r="Y163" s="43" t="s">
        <v>934</v>
      </c>
      <c r="Z163" s="51">
        <v>1</v>
      </c>
      <c r="AA163" s="52">
        <v>0</v>
      </c>
      <c r="AB163" s="33"/>
      <c r="AC163" s="33"/>
      <c r="AD163" s="33"/>
      <c r="AE163" s="33"/>
      <c r="AF163" s="33"/>
      <c r="AG163" s="33"/>
      <c r="AH163" s="33"/>
      <c r="AI163" s="33"/>
      <c r="AJ163" s="33"/>
      <c r="AK163" s="33"/>
      <c r="AL163" s="33"/>
      <c r="AM163" s="33"/>
    </row>
    <row r="164" spans="1:39" ht="15.75" customHeight="1">
      <c r="A164" s="35" t="s">
        <v>10</v>
      </c>
      <c r="B164" s="60" t="s">
        <v>19</v>
      </c>
      <c r="C164" s="50" t="s">
        <v>20</v>
      </c>
      <c r="D164" s="43" t="s">
        <v>869</v>
      </c>
      <c r="E164" s="43"/>
      <c r="F164" s="220" t="s">
        <v>935</v>
      </c>
      <c r="G164" s="228">
        <f t="shared" si="111"/>
        <v>1</v>
      </c>
      <c r="H164" s="228">
        <f t="shared" si="112"/>
        <v>1</v>
      </c>
      <c r="I164" s="228">
        <f t="shared" si="113"/>
        <v>0</v>
      </c>
      <c r="J164" s="228">
        <f t="shared" si="114"/>
        <v>1</v>
      </c>
      <c r="K164" s="228">
        <f t="shared" si="115"/>
        <v>1</v>
      </c>
      <c r="L164" s="228">
        <f t="shared" si="116"/>
        <v>1</v>
      </c>
      <c r="M164" s="44" t="s">
        <v>120</v>
      </c>
      <c r="N164" s="33">
        <v>1</v>
      </c>
      <c r="O164" s="43" t="s">
        <v>936</v>
      </c>
      <c r="P164" s="33">
        <v>1</v>
      </c>
      <c r="Q164" s="43" t="s">
        <v>937</v>
      </c>
      <c r="R164" s="33">
        <v>0</v>
      </c>
      <c r="S164" s="43" t="s">
        <v>129</v>
      </c>
      <c r="T164" s="33">
        <v>1</v>
      </c>
      <c r="U164" s="43" t="s">
        <v>129</v>
      </c>
      <c r="V164" s="33">
        <v>1</v>
      </c>
      <c r="W164" s="43" t="s">
        <v>792</v>
      </c>
      <c r="X164" s="33">
        <v>1</v>
      </c>
      <c r="Y164" s="43" t="s">
        <v>938</v>
      </c>
      <c r="Z164" s="51">
        <v>1</v>
      </c>
      <c r="AA164" s="52">
        <v>0</v>
      </c>
      <c r="AB164" s="33"/>
      <c r="AC164" s="33"/>
      <c r="AD164" s="33"/>
      <c r="AE164" s="33"/>
      <c r="AF164" s="33"/>
      <c r="AG164" s="33"/>
      <c r="AH164" s="33"/>
      <c r="AI164" s="33"/>
      <c r="AJ164" s="33"/>
      <c r="AK164" s="33"/>
      <c r="AL164" s="33"/>
      <c r="AM164" s="33"/>
    </row>
    <row r="165" spans="1:39" ht="15.75" customHeight="1">
      <c r="A165" s="35" t="s">
        <v>10</v>
      </c>
      <c r="B165" s="60" t="s">
        <v>19</v>
      </c>
      <c r="C165" s="50" t="s">
        <v>20</v>
      </c>
      <c r="D165" s="42" t="s">
        <v>939</v>
      </c>
      <c r="E165" s="42"/>
      <c r="F165" s="220"/>
      <c r="G165" s="228">
        <f t="shared" ref="G165:L165" si="117">ROUND(AVERAGE(G166:G173),2)</f>
        <v>0.5</v>
      </c>
      <c r="H165" s="228">
        <f t="shared" si="117"/>
        <v>0.25</v>
      </c>
      <c r="I165" s="228">
        <f t="shared" si="117"/>
        <v>0.13</v>
      </c>
      <c r="J165" s="228">
        <f t="shared" si="117"/>
        <v>0.88</v>
      </c>
      <c r="K165" s="228">
        <f t="shared" si="117"/>
        <v>0.44</v>
      </c>
      <c r="L165" s="228">
        <f t="shared" si="117"/>
        <v>0.56000000000000005</v>
      </c>
      <c r="M165" s="42"/>
      <c r="N165" s="33"/>
      <c r="O165" s="43"/>
      <c r="P165" s="33"/>
      <c r="Q165" s="43"/>
      <c r="R165" s="33"/>
      <c r="S165" s="43"/>
      <c r="T165" s="33"/>
      <c r="U165" s="43"/>
      <c r="V165" s="33"/>
      <c r="W165" s="43"/>
      <c r="X165" s="33"/>
      <c r="Y165" s="43"/>
      <c r="Z165" s="42"/>
      <c r="AA165" s="42"/>
      <c r="AB165" s="33"/>
      <c r="AC165" s="33"/>
      <c r="AD165" s="33"/>
      <c r="AE165" s="33"/>
      <c r="AF165" s="33"/>
      <c r="AG165" s="33"/>
      <c r="AH165" s="33"/>
      <c r="AI165" s="33"/>
      <c r="AJ165" s="33"/>
      <c r="AK165" s="33"/>
      <c r="AL165" s="33"/>
      <c r="AM165" s="33"/>
    </row>
    <row r="166" spans="1:39" ht="15.75" customHeight="1">
      <c r="A166" s="35" t="s">
        <v>10</v>
      </c>
      <c r="B166" s="60" t="s">
        <v>19</v>
      </c>
      <c r="C166" s="50" t="s">
        <v>20</v>
      </c>
      <c r="D166" s="43" t="s">
        <v>939</v>
      </c>
      <c r="E166" s="43"/>
      <c r="F166" s="220" t="s">
        <v>940</v>
      </c>
      <c r="G166" s="228">
        <f t="shared" ref="G166:G169" si="118">IF(N166&lt;0, "N/A", (N166 - AA166)/(Z166-AA166))</f>
        <v>1</v>
      </c>
      <c r="H166" s="228">
        <f t="shared" ref="H166:H169" si="119">IF(P166&lt;0, "N/A", (P166 - AA166)/(Z166-AA166))</f>
        <v>0</v>
      </c>
      <c r="I166" s="228">
        <f t="shared" ref="I166:I169" si="120">IF(R166&lt;0, "N/A", (R166 - AA166)/(Z166-AA166))</f>
        <v>0</v>
      </c>
      <c r="J166" s="228">
        <f t="shared" ref="J166:J169" si="121">IF(T166&lt;0, "N/A", (T166 - AA166)/(Z166-AA166))</f>
        <v>1</v>
      </c>
      <c r="K166" s="228">
        <f t="shared" ref="K166:K169" si="122">IF(V166&lt;0, "N/A", (V166 - AA166)/(Z166-AA166))</f>
        <v>0</v>
      </c>
      <c r="L166" s="228">
        <f t="shared" ref="L166:L169" si="123">IF(X166&lt;0, "N/A", (X166 - AA166)/(Z166-AA166))</f>
        <v>0.5</v>
      </c>
      <c r="M166" s="44" t="s">
        <v>120</v>
      </c>
      <c r="N166" s="33">
        <v>1</v>
      </c>
      <c r="O166" s="43" t="s">
        <v>941</v>
      </c>
      <c r="P166" s="33">
        <v>0</v>
      </c>
      <c r="Q166" s="43" t="s">
        <v>942</v>
      </c>
      <c r="R166" s="33">
        <v>0</v>
      </c>
      <c r="S166" s="43" t="s">
        <v>943</v>
      </c>
      <c r="T166" s="33">
        <v>1</v>
      </c>
      <c r="U166" s="43" t="s">
        <v>944</v>
      </c>
      <c r="V166" s="33">
        <v>0</v>
      </c>
      <c r="W166" s="43" t="s">
        <v>945</v>
      </c>
      <c r="X166" s="33">
        <v>0.5</v>
      </c>
      <c r="Y166" s="43" t="s">
        <v>946</v>
      </c>
      <c r="Z166" s="51">
        <v>1</v>
      </c>
      <c r="AA166" s="52">
        <v>0</v>
      </c>
      <c r="AB166" s="33"/>
      <c r="AC166" s="33"/>
      <c r="AD166" s="33"/>
      <c r="AE166" s="33"/>
      <c r="AF166" s="33"/>
      <c r="AG166" s="33"/>
      <c r="AH166" s="33"/>
      <c r="AI166" s="33"/>
      <c r="AJ166" s="33"/>
      <c r="AK166" s="33"/>
      <c r="AL166" s="33"/>
      <c r="AM166" s="33"/>
    </row>
    <row r="167" spans="1:39" ht="15.75" customHeight="1">
      <c r="A167" s="35" t="s">
        <v>10</v>
      </c>
      <c r="B167" s="60" t="s">
        <v>19</v>
      </c>
      <c r="C167" s="50" t="s">
        <v>20</v>
      </c>
      <c r="D167" s="43" t="s">
        <v>939</v>
      </c>
      <c r="E167" s="43"/>
      <c r="F167" s="220" t="s">
        <v>947</v>
      </c>
      <c r="G167" s="228">
        <f t="shared" si="118"/>
        <v>0</v>
      </c>
      <c r="H167" s="228">
        <f t="shared" si="119"/>
        <v>0</v>
      </c>
      <c r="I167" s="228">
        <f t="shared" si="120"/>
        <v>0</v>
      </c>
      <c r="J167" s="228">
        <f t="shared" si="121"/>
        <v>1</v>
      </c>
      <c r="K167" s="228">
        <f t="shared" si="122"/>
        <v>0</v>
      </c>
      <c r="L167" s="228">
        <f t="shared" si="123"/>
        <v>1</v>
      </c>
      <c r="M167" s="44" t="s">
        <v>120</v>
      </c>
      <c r="N167" s="33">
        <v>0</v>
      </c>
      <c r="O167" s="43" t="s">
        <v>948</v>
      </c>
      <c r="P167" s="33">
        <v>0</v>
      </c>
      <c r="Q167" s="43" t="s">
        <v>949</v>
      </c>
      <c r="R167" s="33">
        <v>0</v>
      </c>
      <c r="S167" s="43" t="s">
        <v>129</v>
      </c>
      <c r="T167" s="33">
        <v>1</v>
      </c>
      <c r="U167" s="43" t="s">
        <v>950</v>
      </c>
      <c r="V167" s="33">
        <v>0</v>
      </c>
      <c r="W167" s="43" t="s">
        <v>951</v>
      </c>
      <c r="X167" s="33">
        <v>1</v>
      </c>
      <c r="Y167" s="43" t="s">
        <v>952</v>
      </c>
      <c r="Z167" s="51">
        <v>1</v>
      </c>
      <c r="AA167" s="52">
        <v>0</v>
      </c>
      <c r="AB167" s="33"/>
      <c r="AC167" s="33"/>
      <c r="AD167" s="33"/>
      <c r="AE167" s="33"/>
      <c r="AF167" s="33"/>
      <c r="AG167" s="33"/>
      <c r="AH167" s="33"/>
      <c r="AI167" s="33"/>
      <c r="AJ167" s="33"/>
      <c r="AK167" s="33"/>
      <c r="AL167" s="33"/>
      <c r="AM167" s="33"/>
    </row>
    <row r="168" spans="1:39" ht="15.75" customHeight="1">
      <c r="A168" s="35" t="s">
        <v>10</v>
      </c>
      <c r="B168" s="60" t="s">
        <v>19</v>
      </c>
      <c r="C168" s="50" t="s">
        <v>20</v>
      </c>
      <c r="D168" s="43" t="s">
        <v>939</v>
      </c>
      <c r="E168" s="43"/>
      <c r="F168" s="220" t="s">
        <v>953</v>
      </c>
      <c r="G168" s="228">
        <f t="shared" si="118"/>
        <v>1</v>
      </c>
      <c r="H168" s="228">
        <f t="shared" si="119"/>
        <v>1</v>
      </c>
      <c r="I168" s="228">
        <f t="shared" si="120"/>
        <v>1</v>
      </c>
      <c r="J168" s="228">
        <f t="shared" si="121"/>
        <v>1</v>
      </c>
      <c r="K168" s="228">
        <f t="shared" si="122"/>
        <v>1</v>
      </c>
      <c r="L168" s="228">
        <f t="shared" si="123"/>
        <v>1</v>
      </c>
      <c r="M168" s="44" t="s">
        <v>120</v>
      </c>
      <c r="N168" s="33">
        <v>1</v>
      </c>
      <c r="O168" s="43" t="s">
        <v>954</v>
      </c>
      <c r="P168" s="33">
        <v>1</v>
      </c>
      <c r="Q168" s="43" t="s">
        <v>955</v>
      </c>
      <c r="R168" s="33">
        <v>1</v>
      </c>
      <c r="S168" s="43" t="s">
        <v>129</v>
      </c>
      <c r="T168" s="33">
        <v>1</v>
      </c>
      <c r="U168" s="43" t="s">
        <v>956</v>
      </c>
      <c r="V168" s="33">
        <v>1</v>
      </c>
      <c r="W168" s="43" t="s">
        <v>957</v>
      </c>
      <c r="X168" s="33">
        <v>1</v>
      </c>
      <c r="Y168" s="43" t="s">
        <v>958</v>
      </c>
      <c r="Z168" s="51">
        <v>1</v>
      </c>
      <c r="AA168" s="52">
        <v>0</v>
      </c>
      <c r="AB168" s="33"/>
      <c r="AC168" s="33"/>
      <c r="AD168" s="33"/>
      <c r="AE168" s="33"/>
      <c r="AF168" s="33"/>
      <c r="AG168" s="33"/>
      <c r="AH168" s="33"/>
      <c r="AI168" s="33"/>
      <c r="AJ168" s="33"/>
      <c r="AK168" s="33"/>
      <c r="AL168" s="33"/>
      <c r="AM168" s="33"/>
    </row>
    <row r="169" spans="1:39" ht="15.75" customHeight="1">
      <c r="A169" s="35" t="s">
        <v>10</v>
      </c>
      <c r="B169" s="60" t="s">
        <v>19</v>
      </c>
      <c r="C169" s="50" t="s">
        <v>20</v>
      </c>
      <c r="D169" s="43" t="s">
        <v>939</v>
      </c>
      <c r="E169" s="43"/>
      <c r="F169" s="220" t="s">
        <v>959</v>
      </c>
      <c r="G169" s="228">
        <f t="shared" si="118"/>
        <v>1</v>
      </c>
      <c r="H169" s="228">
        <f t="shared" si="119"/>
        <v>0</v>
      </c>
      <c r="I169" s="228">
        <f t="shared" si="120"/>
        <v>0</v>
      </c>
      <c r="J169" s="228">
        <f t="shared" si="121"/>
        <v>0</v>
      </c>
      <c r="K169" s="228">
        <f t="shared" si="122"/>
        <v>0</v>
      </c>
      <c r="L169" s="228">
        <f t="shared" si="123"/>
        <v>0</v>
      </c>
      <c r="M169" s="44" t="s">
        <v>142</v>
      </c>
      <c r="N169" s="33">
        <v>1</v>
      </c>
      <c r="O169" s="43" t="s">
        <v>960</v>
      </c>
      <c r="P169" s="33">
        <v>0</v>
      </c>
      <c r="Q169" s="43" t="s">
        <v>961</v>
      </c>
      <c r="R169" s="185">
        <v>0</v>
      </c>
      <c r="S169" s="43" t="s">
        <v>129</v>
      </c>
      <c r="T169" s="33">
        <v>0</v>
      </c>
      <c r="U169" s="43" t="s">
        <v>962</v>
      </c>
      <c r="V169" s="33">
        <v>0</v>
      </c>
      <c r="W169" s="43" t="s">
        <v>963</v>
      </c>
      <c r="X169" s="33">
        <v>0</v>
      </c>
      <c r="Y169" s="43" t="s">
        <v>964</v>
      </c>
      <c r="Z169" s="51">
        <v>1</v>
      </c>
      <c r="AA169" s="52">
        <v>0</v>
      </c>
      <c r="AB169" s="33"/>
      <c r="AC169" s="33"/>
      <c r="AD169" s="33"/>
      <c r="AE169" s="33"/>
      <c r="AF169" s="33"/>
      <c r="AG169" s="33"/>
      <c r="AH169" s="33"/>
      <c r="AI169" s="33"/>
      <c r="AJ169" s="33"/>
      <c r="AK169" s="33"/>
      <c r="AL169" s="33"/>
      <c r="AM169" s="33"/>
    </row>
    <row r="170" spans="1:39" ht="15.75" customHeight="1">
      <c r="A170" s="35" t="s">
        <v>10</v>
      </c>
      <c r="B170" s="60" t="s">
        <v>19</v>
      </c>
      <c r="C170" s="50" t="s">
        <v>20</v>
      </c>
      <c r="D170" s="43" t="s">
        <v>939</v>
      </c>
      <c r="E170" s="43"/>
      <c r="F170" s="220" t="s">
        <v>965</v>
      </c>
      <c r="G170" s="228">
        <f t="shared" ref="G170:G173" si="124">IF(Z170&gt;0,IF(N170&lt;0, "N/A", (N170 - AA170)/(Z170-AA170)),1)</f>
        <v>0.5</v>
      </c>
      <c r="H170" s="228">
        <f t="shared" ref="H170:H173" si="125">IF(Z170&gt;0,IF(P170&lt;0, "N/A", (P170 - AA170)/(Z170-AA170)),1)</f>
        <v>0.5</v>
      </c>
      <c r="I170" s="228">
        <f t="shared" ref="I170:I173" si="126">IF(Z170&gt;0,IF(R170&lt;0, "N/A", (R170 - AA170)/(Z170-AA170)),1)</f>
        <v>0</v>
      </c>
      <c r="J170" s="228">
        <f t="shared" ref="J170:J173" si="127">IF(Z170&gt;0,IF(T170&lt;0, "N/A", (T170 - AA170)/(Z170-AA170)),1)</f>
        <v>1</v>
      </c>
      <c r="K170" s="228">
        <f t="shared" ref="K170:K173" si="128">IF(Z170&gt;0,IF(V170&lt;0, "N/A", (V170 - AA170)/(Z170-AA170)),1)</f>
        <v>1</v>
      </c>
      <c r="L170" s="228">
        <f t="shared" ref="L170:L173" si="129">IF(Z170&gt;0,IF(X170&lt;0, "N/A", (X170 - AA170)/(Z170-AA170)),1)</f>
        <v>0.5</v>
      </c>
      <c r="M170" s="44" t="s">
        <v>120</v>
      </c>
      <c r="N170" s="33">
        <v>0.5</v>
      </c>
      <c r="O170" s="43" t="s">
        <v>966</v>
      </c>
      <c r="P170" s="185">
        <v>0.5</v>
      </c>
      <c r="Q170" s="43" t="s">
        <v>967</v>
      </c>
      <c r="R170" s="33">
        <v>0</v>
      </c>
      <c r="S170" s="43" t="s">
        <v>129</v>
      </c>
      <c r="T170" s="33">
        <v>1</v>
      </c>
      <c r="U170" s="43" t="s">
        <v>968</v>
      </c>
      <c r="V170" s="33">
        <v>1</v>
      </c>
      <c r="W170" s="43" t="s">
        <v>969</v>
      </c>
      <c r="X170" s="33">
        <v>0.5</v>
      </c>
      <c r="Y170" s="43" t="s">
        <v>970</v>
      </c>
      <c r="Z170" s="51">
        <v>1</v>
      </c>
      <c r="AA170" s="52">
        <v>0</v>
      </c>
      <c r="AB170" s="33"/>
      <c r="AC170" s="33"/>
      <c r="AD170" s="33"/>
      <c r="AE170" s="33"/>
      <c r="AF170" s="33"/>
      <c r="AG170" s="33"/>
      <c r="AH170" s="33"/>
      <c r="AI170" s="33"/>
      <c r="AJ170" s="33"/>
      <c r="AK170" s="33"/>
      <c r="AL170" s="33"/>
      <c r="AM170" s="33"/>
    </row>
    <row r="171" spans="1:39" ht="15.75" customHeight="1">
      <c r="A171" s="35" t="s">
        <v>10</v>
      </c>
      <c r="B171" s="60" t="s">
        <v>19</v>
      </c>
      <c r="C171" s="50" t="s">
        <v>20</v>
      </c>
      <c r="D171" s="43" t="s">
        <v>939</v>
      </c>
      <c r="E171" s="43"/>
      <c r="F171" s="220" t="s">
        <v>971</v>
      </c>
      <c r="G171" s="228">
        <f t="shared" si="124"/>
        <v>0</v>
      </c>
      <c r="H171" s="228">
        <f t="shared" si="125"/>
        <v>0</v>
      </c>
      <c r="I171" s="228">
        <f t="shared" si="126"/>
        <v>0</v>
      </c>
      <c r="J171" s="228">
        <f t="shared" si="127"/>
        <v>1</v>
      </c>
      <c r="K171" s="228">
        <f t="shared" si="128"/>
        <v>0</v>
      </c>
      <c r="L171" s="228">
        <f t="shared" si="129"/>
        <v>0</v>
      </c>
      <c r="M171" s="44" t="s">
        <v>120</v>
      </c>
      <c r="N171" s="33">
        <v>0</v>
      </c>
      <c r="O171" s="43" t="s">
        <v>972</v>
      </c>
      <c r="P171" s="185">
        <v>0</v>
      </c>
      <c r="Q171" s="43" t="s">
        <v>973</v>
      </c>
      <c r="R171" s="33">
        <v>0</v>
      </c>
      <c r="S171" s="43" t="s">
        <v>129</v>
      </c>
      <c r="T171" s="33">
        <v>1</v>
      </c>
      <c r="U171" s="43" t="s">
        <v>974</v>
      </c>
      <c r="V171" s="33">
        <v>0</v>
      </c>
      <c r="W171" s="43" t="s">
        <v>975</v>
      </c>
      <c r="X171" s="33">
        <v>0</v>
      </c>
      <c r="Y171" s="43" t="s">
        <v>976</v>
      </c>
      <c r="Z171" s="51">
        <v>1</v>
      </c>
      <c r="AA171" s="52">
        <v>0</v>
      </c>
      <c r="AB171" s="33"/>
      <c r="AC171" s="33"/>
      <c r="AD171" s="33"/>
      <c r="AE171" s="33"/>
      <c r="AF171" s="33"/>
      <c r="AG171" s="33"/>
      <c r="AH171" s="33"/>
      <c r="AI171" s="33"/>
      <c r="AJ171" s="33"/>
      <c r="AK171" s="33"/>
      <c r="AL171" s="33"/>
      <c r="AM171" s="33"/>
    </row>
    <row r="172" spans="1:39" ht="15.75" customHeight="1">
      <c r="A172" s="35" t="s">
        <v>10</v>
      </c>
      <c r="B172" s="60" t="s">
        <v>19</v>
      </c>
      <c r="C172" s="50" t="s">
        <v>20</v>
      </c>
      <c r="D172" s="43" t="s">
        <v>939</v>
      </c>
      <c r="E172" s="43"/>
      <c r="F172" s="220" t="s">
        <v>977</v>
      </c>
      <c r="G172" s="228">
        <f t="shared" si="124"/>
        <v>0</v>
      </c>
      <c r="H172" s="228">
        <f t="shared" si="125"/>
        <v>0</v>
      </c>
      <c r="I172" s="228">
        <f t="shared" si="126"/>
        <v>0</v>
      </c>
      <c r="J172" s="228">
        <f t="shared" si="127"/>
        <v>1</v>
      </c>
      <c r="K172" s="228">
        <f t="shared" si="128"/>
        <v>0.5</v>
      </c>
      <c r="L172" s="228">
        <f t="shared" si="129"/>
        <v>0.5</v>
      </c>
      <c r="M172" s="44" t="s">
        <v>120</v>
      </c>
      <c r="N172" s="33">
        <v>0</v>
      </c>
      <c r="O172" s="43" t="s">
        <v>978</v>
      </c>
      <c r="P172" s="33">
        <v>0</v>
      </c>
      <c r="Q172" s="43" t="s">
        <v>979</v>
      </c>
      <c r="R172" s="33">
        <v>0</v>
      </c>
      <c r="S172" s="43" t="s">
        <v>129</v>
      </c>
      <c r="T172" s="33">
        <v>1</v>
      </c>
      <c r="U172" s="43" t="s">
        <v>980</v>
      </c>
      <c r="V172" s="33">
        <v>0.5</v>
      </c>
      <c r="W172" s="43" t="s">
        <v>981</v>
      </c>
      <c r="X172" s="33">
        <v>0.5</v>
      </c>
      <c r="Y172" s="43" t="s">
        <v>982</v>
      </c>
      <c r="Z172" s="51">
        <v>1</v>
      </c>
      <c r="AA172" s="52">
        <v>0</v>
      </c>
      <c r="AB172" s="33"/>
      <c r="AC172" s="33"/>
      <c r="AD172" s="33"/>
      <c r="AE172" s="33"/>
      <c r="AF172" s="33"/>
      <c r="AG172" s="33"/>
      <c r="AH172" s="33"/>
      <c r="AI172" s="33"/>
      <c r="AJ172" s="33"/>
      <c r="AK172" s="33"/>
      <c r="AL172" s="33"/>
      <c r="AM172" s="33"/>
    </row>
    <row r="173" spans="1:39" ht="15.75" customHeight="1">
      <c r="A173" s="35" t="s">
        <v>10</v>
      </c>
      <c r="B173" s="60" t="s">
        <v>19</v>
      </c>
      <c r="C173" s="50" t="s">
        <v>20</v>
      </c>
      <c r="D173" s="43" t="s">
        <v>939</v>
      </c>
      <c r="E173" s="43"/>
      <c r="F173" s="220" t="s">
        <v>983</v>
      </c>
      <c r="G173" s="228">
        <f t="shared" si="124"/>
        <v>0.5</v>
      </c>
      <c r="H173" s="228">
        <f t="shared" si="125"/>
        <v>0.5</v>
      </c>
      <c r="I173" s="228">
        <f t="shared" si="126"/>
        <v>0</v>
      </c>
      <c r="J173" s="228">
        <f t="shared" si="127"/>
        <v>1</v>
      </c>
      <c r="K173" s="228">
        <f t="shared" si="128"/>
        <v>1</v>
      </c>
      <c r="L173" s="228">
        <f t="shared" si="129"/>
        <v>1</v>
      </c>
      <c r="M173" s="44" t="s">
        <v>120</v>
      </c>
      <c r="N173" s="33">
        <v>0.5</v>
      </c>
      <c r="O173" s="43" t="s">
        <v>984</v>
      </c>
      <c r="P173" s="33">
        <v>0.5</v>
      </c>
      <c r="Q173" s="43" t="s">
        <v>985</v>
      </c>
      <c r="R173" s="185">
        <v>0</v>
      </c>
      <c r="S173" s="43" t="s">
        <v>129</v>
      </c>
      <c r="T173" s="33">
        <v>1</v>
      </c>
      <c r="U173" s="43" t="s">
        <v>986</v>
      </c>
      <c r="V173" s="185">
        <v>1</v>
      </c>
      <c r="W173" s="43" t="s">
        <v>987</v>
      </c>
      <c r="X173" s="33">
        <v>1</v>
      </c>
      <c r="Y173" s="43" t="s">
        <v>988</v>
      </c>
      <c r="Z173" s="51">
        <v>1</v>
      </c>
      <c r="AA173" s="52">
        <v>0</v>
      </c>
      <c r="AB173" s="33"/>
      <c r="AC173" s="33"/>
      <c r="AD173" s="33"/>
      <c r="AE173" s="33"/>
      <c r="AF173" s="33"/>
      <c r="AG173" s="33"/>
      <c r="AH173" s="33"/>
      <c r="AI173" s="33"/>
      <c r="AJ173" s="33"/>
      <c r="AK173" s="33"/>
      <c r="AL173" s="33"/>
      <c r="AM173" s="33"/>
    </row>
    <row r="174" spans="1:39" ht="15.75" customHeight="1">
      <c r="A174" s="35" t="s">
        <v>10</v>
      </c>
      <c r="B174" s="60" t="s">
        <v>19</v>
      </c>
      <c r="C174" s="50" t="s">
        <v>20</v>
      </c>
      <c r="D174" s="42" t="s">
        <v>989</v>
      </c>
      <c r="E174" s="42"/>
      <c r="F174" s="220"/>
      <c r="G174" s="228">
        <f t="shared" ref="G174:L174" si="130">ROUND(AVERAGE(G175:G186),2)</f>
        <v>0.38</v>
      </c>
      <c r="H174" s="228">
        <f t="shared" si="130"/>
        <v>0.5</v>
      </c>
      <c r="I174" s="228">
        <f t="shared" si="130"/>
        <v>0.25</v>
      </c>
      <c r="J174" s="228">
        <f t="shared" si="130"/>
        <v>1</v>
      </c>
      <c r="K174" s="228">
        <f t="shared" si="130"/>
        <v>0.5</v>
      </c>
      <c r="L174" s="228">
        <f t="shared" si="130"/>
        <v>0.67</v>
      </c>
      <c r="M174" s="42"/>
      <c r="N174" s="33"/>
      <c r="O174" s="43"/>
      <c r="P174" s="33"/>
      <c r="Q174" s="43"/>
      <c r="R174" s="33"/>
      <c r="S174" s="43"/>
      <c r="T174" s="33"/>
      <c r="U174" s="43"/>
      <c r="V174" s="33"/>
      <c r="W174" s="43"/>
      <c r="X174" s="33"/>
      <c r="Y174" s="43"/>
      <c r="Z174" s="42"/>
      <c r="AA174" s="42"/>
      <c r="AB174" s="33"/>
      <c r="AC174" s="33"/>
      <c r="AD174" s="33"/>
      <c r="AE174" s="33"/>
      <c r="AF174" s="33"/>
      <c r="AG174" s="33"/>
      <c r="AH174" s="33"/>
      <c r="AI174" s="33"/>
      <c r="AJ174" s="33"/>
      <c r="AK174" s="33"/>
      <c r="AL174" s="33"/>
      <c r="AM174" s="33"/>
    </row>
    <row r="175" spans="1:39" ht="15.75" customHeight="1">
      <c r="A175" s="35" t="s">
        <v>10</v>
      </c>
      <c r="B175" s="60" t="s">
        <v>19</v>
      </c>
      <c r="C175" s="50" t="s">
        <v>20</v>
      </c>
      <c r="D175" s="42" t="s">
        <v>989</v>
      </c>
      <c r="E175" s="42"/>
      <c r="F175" s="220" t="s">
        <v>990</v>
      </c>
      <c r="G175" s="228">
        <f t="shared" ref="G175:G180" si="131">IF(N175&lt;0, "N/A", (N175 - AA175)/(Z175-AA175))</f>
        <v>1</v>
      </c>
      <c r="H175" s="228">
        <f t="shared" ref="H175:H180" si="132">IF(P175&lt;0, "N/A", (P175 - AA175)/(Z175-AA175))</f>
        <v>0.5</v>
      </c>
      <c r="I175" s="228">
        <f t="shared" ref="I175:I180" si="133">IF(R175&lt;0, "N/A", (R175 - AA175)/(Z175-AA175))</f>
        <v>1</v>
      </c>
      <c r="J175" s="228">
        <f t="shared" ref="J175:J180" si="134">IF(T175&lt;0, "N/A", (T175 - AA175)/(Z175-AA175))</f>
        <v>1</v>
      </c>
      <c r="K175" s="228">
        <f t="shared" ref="K175:K180" si="135">IF(V175&lt;0, "N/A", (V175 - AA175)/(Z175-AA175))</f>
        <v>0.5</v>
      </c>
      <c r="L175" s="228">
        <f t="shared" ref="L175:L180" si="136">IF(X175&lt;0, "N/A", (X175 - AA175)/(Z175-AA175))</f>
        <v>1</v>
      </c>
      <c r="M175" s="44" t="s">
        <v>120</v>
      </c>
      <c r="N175" s="33">
        <v>1</v>
      </c>
      <c r="O175" s="43" t="s">
        <v>991</v>
      </c>
      <c r="P175" s="185">
        <v>0.5</v>
      </c>
      <c r="Q175" s="43" t="s">
        <v>992</v>
      </c>
      <c r="R175" s="33">
        <v>1</v>
      </c>
      <c r="S175" s="43" t="s">
        <v>993</v>
      </c>
      <c r="T175" s="33">
        <v>1</v>
      </c>
      <c r="U175" s="43" t="s">
        <v>994</v>
      </c>
      <c r="V175" s="33">
        <v>0.5</v>
      </c>
      <c r="W175" s="43" t="s">
        <v>995</v>
      </c>
      <c r="X175" s="33">
        <v>1</v>
      </c>
      <c r="Y175" s="43" t="s">
        <v>996</v>
      </c>
      <c r="Z175" s="65">
        <v>1</v>
      </c>
      <c r="AA175" s="66">
        <v>0</v>
      </c>
      <c r="AB175" s="33"/>
      <c r="AC175" s="33"/>
      <c r="AD175" s="33"/>
      <c r="AE175" s="33"/>
      <c r="AF175" s="33"/>
      <c r="AG175" s="33"/>
      <c r="AH175" s="33"/>
      <c r="AI175" s="33"/>
      <c r="AJ175" s="33"/>
      <c r="AK175" s="33"/>
      <c r="AL175" s="33"/>
      <c r="AM175" s="33"/>
    </row>
    <row r="176" spans="1:39" ht="15.75" customHeight="1">
      <c r="A176" s="35" t="s">
        <v>10</v>
      </c>
      <c r="B176" s="60" t="s">
        <v>19</v>
      </c>
      <c r="C176" s="50" t="s">
        <v>20</v>
      </c>
      <c r="D176" s="43" t="s">
        <v>989</v>
      </c>
      <c r="E176" s="43"/>
      <c r="F176" s="220" t="s">
        <v>997</v>
      </c>
      <c r="G176" s="228">
        <f t="shared" si="131"/>
        <v>0.5</v>
      </c>
      <c r="H176" s="228">
        <f t="shared" si="132"/>
        <v>0</v>
      </c>
      <c r="I176" s="228">
        <f t="shared" si="133"/>
        <v>0</v>
      </c>
      <c r="J176" s="228">
        <f t="shared" si="134"/>
        <v>1</v>
      </c>
      <c r="K176" s="228">
        <f t="shared" si="135"/>
        <v>0.5</v>
      </c>
      <c r="L176" s="228">
        <f t="shared" si="136"/>
        <v>0</v>
      </c>
      <c r="M176" s="44" t="s">
        <v>120</v>
      </c>
      <c r="N176" s="33">
        <v>0.5</v>
      </c>
      <c r="O176" s="43" t="s">
        <v>998</v>
      </c>
      <c r="P176" s="33">
        <v>0</v>
      </c>
      <c r="Q176" s="43" t="s">
        <v>999</v>
      </c>
      <c r="R176" s="33">
        <v>0</v>
      </c>
      <c r="S176" s="43" t="s">
        <v>1000</v>
      </c>
      <c r="T176" s="33">
        <v>1</v>
      </c>
      <c r="U176" s="43" t="s">
        <v>1001</v>
      </c>
      <c r="V176" s="33">
        <v>0.5</v>
      </c>
      <c r="W176" s="43" t="s">
        <v>1002</v>
      </c>
      <c r="X176" s="33">
        <v>0</v>
      </c>
      <c r="Y176" s="43" t="s">
        <v>1003</v>
      </c>
      <c r="Z176" s="65">
        <v>1</v>
      </c>
      <c r="AA176" s="66">
        <v>0</v>
      </c>
      <c r="AB176" s="33"/>
      <c r="AC176" s="33"/>
      <c r="AD176" s="33"/>
      <c r="AE176" s="33"/>
      <c r="AF176" s="33"/>
      <c r="AG176" s="33"/>
      <c r="AH176" s="33"/>
      <c r="AI176" s="33"/>
      <c r="AJ176" s="33"/>
      <c r="AK176" s="33"/>
      <c r="AL176" s="33"/>
      <c r="AM176" s="33"/>
    </row>
    <row r="177" spans="1:39" ht="15.75" customHeight="1">
      <c r="A177" s="35" t="s">
        <v>10</v>
      </c>
      <c r="B177" s="60" t="s">
        <v>19</v>
      </c>
      <c r="C177" s="50" t="s">
        <v>20</v>
      </c>
      <c r="D177" s="43" t="s">
        <v>989</v>
      </c>
      <c r="E177" s="43"/>
      <c r="F177" s="220" t="s">
        <v>1004</v>
      </c>
      <c r="G177" s="228">
        <f t="shared" si="131"/>
        <v>1</v>
      </c>
      <c r="H177" s="228">
        <f t="shared" si="132"/>
        <v>1</v>
      </c>
      <c r="I177" s="228">
        <f t="shared" si="133"/>
        <v>1</v>
      </c>
      <c r="J177" s="228">
        <f t="shared" si="134"/>
        <v>1</v>
      </c>
      <c r="K177" s="228">
        <f t="shared" si="135"/>
        <v>1</v>
      </c>
      <c r="L177" s="228">
        <f t="shared" si="136"/>
        <v>1</v>
      </c>
      <c r="M177" s="44" t="s">
        <v>120</v>
      </c>
      <c r="N177" s="33">
        <v>1</v>
      </c>
      <c r="O177" s="43" t="s">
        <v>1005</v>
      </c>
      <c r="P177" s="33">
        <v>1</v>
      </c>
      <c r="Q177" s="43" t="s">
        <v>1006</v>
      </c>
      <c r="R177" s="33">
        <v>1</v>
      </c>
      <c r="S177" s="43" t="s">
        <v>1007</v>
      </c>
      <c r="T177" s="33">
        <v>1</v>
      </c>
      <c r="U177" s="43" t="s">
        <v>1008</v>
      </c>
      <c r="V177" s="33">
        <v>1</v>
      </c>
      <c r="W177" s="43" t="s">
        <v>1009</v>
      </c>
      <c r="X177" s="33">
        <v>1</v>
      </c>
      <c r="Y177" s="43" t="s">
        <v>1010</v>
      </c>
      <c r="Z177" s="65">
        <v>1</v>
      </c>
      <c r="AA177" s="66">
        <v>0</v>
      </c>
      <c r="AB177" s="33"/>
      <c r="AC177" s="33"/>
      <c r="AD177" s="33"/>
      <c r="AE177" s="33"/>
      <c r="AF177" s="33"/>
      <c r="AG177" s="33"/>
      <c r="AH177" s="33"/>
      <c r="AI177" s="33"/>
      <c r="AJ177" s="33"/>
      <c r="AK177" s="33"/>
      <c r="AL177" s="33"/>
      <c r="AM177" s="33"/>
    </row>
    <row r="178" spans="1:39" ht="15.75" customHeight="1">
      <c r="A178" s="35" t="s">
        <v>10</v>
      </c>
      <c r="B178" s="60" t="s">
        <v>19</v>
      </c>
      <c r="C178" s="50" t="s">
        <v>20</v>
      </c>
      <c r="D178" s="43" t="s">
        <v>989</v>
      </c>
      <c r="E178" s="43"/>
      <c r="F178" s="220" t="s">
        <v>1011</v>
      </c>
      <c r="G178" s="228">
        <f t="shared" si="131"/>
        <v>1</v>
      </c>
      <c r="H178" s="228">
        <f t="shared" si="132"/>
        <v>0.5</v>
      </c>
      <c r="I178" s="228">
        <f t="shared" si="133"/>
        <v>1</v>
      </c>
      <c r="J178" s="228">
        <f t="shared" si="134"/>
        <v>1</v>
      </c>
      <c r="K178" s="228">
        <f t="shared" si="135"/>
        <v>1</v>
      </c>
      <c r="L178" s="228">
        <f t="shared" si="136"/>
        <v>1</v>
      </c>
      <c r="M178" s="44" t="s">
        <v>120</v>
      </c>
      <c r="N178" s="33">
        <v>1</v>
      </c>
      <c r="O178" s="43" t="s">
        <v>1012</v>
      </c>
      <c r="P178" s="33">
        <v>0.5</v>
      </c>
      <c r="Q178" s="43" t="s">
        <v>1013</v>
      </c>
      <c r="R178" s="33">
        <v>1</v>
      </c>
      <c r="S178" s="43" t="s">
        <v>129</v>
      </c>
      <c r="T178" s="33">
        <v>1</v>
      </c>
      <c r="U178" s="43" t="s">
        <v>1014</v>
      </c>
      <c r="V178" s="33">
        <v>1</v>
      </c>
      <c r="W178" s="43" t="s">
        <v>1015</v>
      </c>
      <c r="X178" s="33">
        <v>1</v>
      </c>
      <c r="Y178" s="43" t="s">
        <v>1016</v>
      </c>
      <c r="Z178" s="65">
        <v>1</v>
      </c>
      <c r="AA178" s="66">
        <v>0</v>
      </c>
      <c r="AB178" s="33"/>
      <c r="AC178" s="33"/>
      <c r="AD178" s="33"/>
      <c r="AE178" s="33"/>
      <c r="AF178" s="33"/>
      <c r="AG178" s="33"/>
      <c r="AH178" s="33"/>
      <c r="AI178" s="33"/>
      <c r="AJ178" s="33"/>
      <c r="AK178" s="33"/>
      <c r="AL178" s="33"/>
      <c r="AM178" s="33"/>
    </row>
    <row r="179" spans="1:39" ht="15.75" customHeight="1">
      <c r="A179" s="35" t="s">
        <v>10</v>
      </c>
      <c r="B179" s="60" t="s">
        <v>19</v>
      </c>
      <c r="C179" s="50" t="s">
        <v>20</v>
      </c>
      <c r="D179" s="43" t="s">
        <v>989</v>
      </c>
      <c r="E179" s="43"/>
      <c r="F179" s="220" t="s">
        <v>1017</v>
      </c>
      <c r="G179" s="228">
        <f t="shared" si="131"/>
        <v>0.5</v>
      </c>
      <c r="H179" s="228">
        <f t="shared" si="132"/>
        <v>0.5</v>
      </c>
      <c r="I179" s="228">
        <f t="shared" si="133"/>
        <v>0</v>
      </c>
      <c r="J179" s="228">
        <f t="shared" si="134"/>
        <v>1</v>
      </c>
      <c r="K179" s="228">
        <f t="shared" si="135"/>
        <v>1</v>
      </c>
      <c r="L179" s="228">
        <f t="shared" si="136"/>
        <v>1</v>
      </c>
      <c r="M179" s="44" t="s">
        <v>120</v>
      </c>
      <c r="N179" s="33">
        <v>0.5</v>
      </c>
      <c r="O179" s="43" t="s">
        <v>1018</v>
      </c>
      <c r="P179" s="33">
        <v>0.5</v>
      </c>
      <c r="Q179" s="43" t="s">
        <v>1019</v>
      </c>
      <c r="R179" s="33">
        <v>0</v>
      </c>
      <c r="S179" s="43" t="s">
        <v>1020</v>
      </c>
      <c r="T179" s="33">
        <v>1</v>
      </c>
      <c r="U179" s="43" t="s">
        <v>1021</v>
      </c>
      <c r="V179" s="33">
        <v>1</v>
      </c>
      <c r="W179" s="43" t="s">
        <v>1022</v>
      </c>
      <c r="X179" s="33">
        <v>1</v>
      </c>
      <c r="Y179" s="43" t="s">
        <v>1023</v>
      </c>
      <c r="Z179" s="65">
        <v>1</v>
      </c>
      <c r="AA179" s="66">
        <v>0</v>
      </c>
      <c r="AB179" s="33"/>
      <c r="AC179" s="33"/>
      <c r="AD179" s="33"/>
      <c r="AE179" s="33"/>
      <c r="AF179" s="33"/>
      <c r="AG179" s="33"/>
      <c r="AH179" s="33"/>
      <c r="AI179" s="33"/>
      <c r="AJ179" s="33"/>
      <c r="AK179" s="33"/>
      <c r="AL179" s="33"/>
      <c r="AM179" s="33"/>
    </row>
    <row r="180" spans="1:39" ht="15.75" customHeight="1">
      <c r="A180" s="35" t="s">
        <v>10</v>
      </c>
      <c r="B180" s="60" t="s">
        <v>19</v>
      </c>
      <c r="C180" s="50" t="s">
        <v>20</v>
      </c>
      <c r="D180" s="43" t="s">
        <v>989</v>
      </c>
      <c r="E180" s="43"/>
      <c r="F180" s="220" t="s">
        <v>1024</v>
      </c>
      <c r="G180" s="228">
        <f t="shared" si="131"/>
        <v>0.5</v>
      </c>
      <c r="H180" s="228">
        <f t="shared" si="132"/>
        <v>0.5</v>
      </c>
      <c r="I180" s="228">
        <f t="shared" si="133"/>
        <v>0</v>
      </c>
      <c r="J180" s="228">
        <f t="shared" si="134"/>
        <v>1</v>
      </c>
      <c r="K180" s="228">
        <f t="shared" si="135"/>
        <v>1</v>
      </c>
      <c r="L180" s="228">
        <f t="shared" si="136"/>
        <v>1</v>
      </c>
      <c r="M180" s="44" t="s">
        <v>120</v>
      </c>
      <c r="N180" s="33">
        <v>0.5</v>
      </c>
      <c r="O180" s="43" t="s">
        <v>1025</v>
      </c>
      <c r="P180" s="33">
        <v>0.5</v>
      </c>
      <c r="Q180" s="43" t="s">
        <v>1026</v>
      </c>
      <c r="R180" s="33">
        <v>0</v>
      </c>
      <c r="S180" s="43" t="s">
        <v>1020</v>
      </c>
      <c r="T180" s="33">
        <v>1</v>
      </c>
      <c r="U180" s="43" t="s">
        <v>1027</v>
      </c>
      <c r="V180" s="33">
        <v>1</v>
      </c>
      <c r="W180" s="43" t="s">
        <v>1028</v>
      </c>
      <c r="X180" s="33">
        <v>1</v>
      </c>
      <c r="Y180" s="43" t="s">
        <v>1029</v>
      </c>
      <c r="Z180" s="65">
        <v>1</v>
      </c>
      <c r="AA180" s="66">
        <v>0</v>
      </c>
      <c r="AB180" s="33"/>
      <c r="AC180" s="33"/>
      <c r="AD180" s="33"/>
      <c r="AE180" s="33"/>
      <c r="AF180" s="33"/>
      <c r="AG180" s="33"/>
      <c r="AH180" s="33"/>
      <c r="AI180" s="33"/>
      <c r="AJ180" s="33"/>
      <c r="AK180" s="33"/>
      <c r="AL180" s="33"/>
      <c r="AM180" s="33"/>
    </row>
    <row r="181" spans="1:39" ht="15.75" customHeight="1">
      <c r="A181" s="35" t="s">
        <v>10</v>
      </c>
      <c r="B181" s="60" t="s">
        <v>19</v>
      </c>
      <c r="C181" s="50" t="s">
        <v>20</v>
      </c>
      <c r="D181" s="43" t="s">
        <v>989</v>
      </c>
      <c r="E181" s="43"/>
      <c r="F181" s="220" t="s">
        <v>1030</v>
      </c>
      <c r="G181" s="228">
        <f t="shared" ref="G181:G186" si="137">IF(Z181&gt;0,IF(N181&lt;0, "N/A", (N181 - AA181)/(Z181-AA181)),1)</f>
        <v>0</v>
      </c>
      <c r="H181" s="228">
        <f t="shared" ref="H181:H186" si="138">IF(Z181&gt;0,IF(P181&lt;0, "N/A", (P181 - AA181)/(Z181-AA181)),1)</f>
        <v>1</v>
      </c>
      <c r="I181" s="228">
        <f t="shared" ref="I181:I186" si="139">IF(Z181&gt;0,IF(R181&lt;0, "N/A", (R181 - AA181)/(Z181-AA181)),1)</f>
        <v>0</v>
      </c>
      <c r="J181" s="228">
        <f t="shared" ref="J181:J186" si="140">IF(Z181&gt;0,IF(T181&lt;0, "N/A", (T181 - AA181)/(Z181-AA181)),1)</f>
        <v>1</v>
      </c>
      <c r="K181" s="228">
        <f t="shared" ref="K181:K186" si="141">IF(Z181&gt;0,IF(V181&lt;0, "N/A", (V181 - AA181)/(Z181-AA181)),1)</f>
        <v>0</v>
      </c>
      <c r="L181" s="228">
        <f t="shared" ref="L181:L186" si="142">IF(Z181&gt;0,IF(X181&lt;0, "N/A", (X181 - AA181)/(Z181-AA181)),1)</f>
        <v>0.5</v>
      </c>
      <c r="M181" s="44" t="s">
        <v>120</v>
      </c>
      <c r="N181" s="33">
        <v>0</v>
      </c>
      <c r="O181" s="43" t="s">
        <v>1031</v>
      </c>
      <c r="P181" s="33">
        <v>1</v>
      </c>
      <c r="Q181" s="43" t="s">
        <v>1032</v>
      </c>
      <c r="R181" s="33">
        <v>0</v>
      </c>
      <c r="S181" s="43" t="s">
        <v>129</v>
      </c>
      <c r="T181" s="33">
        <v>1</v>
      </c>
      <c r="U181" s="43" t="s">
        <v>1033</v>
      </c>
      <c r="V181" s="33">
        <v>0</v>
      </c>
      <c r="W181" s="43" t="s">
        <v>1034</v>
      </c>
      <c r="X181" s="33">
        <v>0.5</v>
      </c>
      <c r="Y181" s="43" t="s">
        <v>1035</v>
      </c>
      <c r="Z181" s="65">
        <v>1</v>
      </c>
      <c r="AA181" s="66">
        <v>0</v>
      </c>
      <c r="AB181" s="33"/>
      <c r="AC181" s="33"/>
      <c r="AD181" s="33"/>
      <c r="AE181" s="33"/>
      <c r="AF181" s="33"/>
      <c r="AG181" s="33"/>
      <c r="AH181" s="33"/>
      <c r="AI181" s="33"/>
      <c r="AJ181" s="33"/>
      <c r="AK181" s="33"/>
      <c r="AL181" s="33"/>
      <c r="AM181" s="33"/>
    </row>
    <row r="182" spans="1:39" ht="15.75" customHeight="1">
      <c r="A182" s="35" t="s">
        <v>10</v>
      </c>
      <c r="B182" s="60" t="s">
        <v>19</v>
      </c>
      <c r="C182" s="50" t="s">
        <v>20</v>
      </c>
      <c r="D182" s="43" t="s">
        <v>989</v>
      </c>
      <c r="E182" s="43"/>
      <c r="F182" s="220" t="s">
        <v>1036</v>
      </c>
      <c r="G182" s="228">
        <f t="shared" si="137"/>
        <v>0</v>
      </c>
      <c r="H182" s="228">
        <f t="shared" si="138"/>
        <v>0.5</v>
      </c>
      <c r="I182" s="228">
        <f t="shared" si="139"/>
        <v>0</v>
      </c>
      <c r="J182" s="228">
        <f t="shared" si="140"/>
        <v>1</v>
      </c>
      <c r="K182" s="228">
        <f t="shared" si="141"/>
        <v>0</v>
      </c>
      <c r="L182" s="228">
        <f t="shared" si="142"/>
        <v>0.5</v>
      </c>
      <c r="M182" s="44" t="s">
        <v>120</v>
      </c>
      <c r="N182" s="185">
        <v>0</v>
      </c>
      <c r="O182" s="43" t="s">
        <v>129</v>
      </c>
      <c r="P182" s="33">
        <v>0.5</v>
      </c>
      <c r="Q182" s="43" t="s">
        <v>1037</v>
      </c>
      <c r="R182" s="185">
        <v>0</v>
      </c>
      <c r="S182" s="43" t="s">
        <v>129</v>
      </c>
      <c r="T182" s="33">
        <v>1</v>
      </c>
      <c r="U182" s="43" t="s">
        <v>1038</v>
      </c>
      <c r="V182" s="185">
        <v>0</v>
      </c>
      <c r="W182" s="43" t="s">
        <v>1039</v>
      </c>
      <c r="X182" s="33">
        <v>0.5</v>
      </c>
      <c r="Y182" s="43" t="s">
        <v>1040</v>
      </c>
      <c r="Z182" s="65">
        <v>1</v>
      </c>
      <c r="AA182" s="66">
        <v>0</v>
      </c>
      <c r="AB182" s="33"/>
      <c r="AC182" s="33"/>
      <c r="AD182" s="33"/>
      <c r="AE182" s="33"/>
      <c r="AF182" s="33"/>
      <c r="AG182" s="33"/>
      <c r="AH182" s="33"/>
      <c r="AI182" s="33"/>
      <c r="AJ182" s="33"/>
      <c r="AK182" s="33"/>
      <c r="AL182" s="33"/>
      <c r="AM182" s="33"/>
    </row>
    <row r="183" spans="1:39" ht="15.75" customHeight="1">
      <c r="A183" s="35" t="s">
        <v>10</v>
      </c>
      <c r="B183" s="60" t="s">
        <v>19</v>
      </c>
      <c r="C183" s="50" t="s">
        <v>20</v>
      </c>
      <c r="D183" s="43" t="s">
        <v>989</v>
      </c>
      <c r="E183" s="43"/>
      <c r="F183" s="220" t="s">
        <v>1041</v>
      </c>
      <c r="G183" s="228">
        <f t="shared" si="137"/>
        <v>0</v>
      </c>
      <c r="H183" s="228">
        <f t="shared" si="138"/>
        <v>0.5</v>
      </c>
      <c r="I183" s="228">
        <f t="shared" si="139"/>
        <v>0</v>
      </c>
      <c r="J183" s="228">
        <f t="shared" si="140"/>
        <v>1</v>
      </c>
      <c r="K183" s="228">
        <f t="shared" si="141"/>
        <v>1</v>
      </c>
      <c r="L183" s="228">
        <f t="shared" si="142"/>
        <v>0.5</v>
      </c>
      <c r="M183" s="44" t="s">
        <v>120</v>
      </c>
      <c r="N183" s="185">
        <v>0</v>
      </c>
      <c r="O183" s="43" t="s">
        <v>129</v>
      </c>
      <c r="P183" s="33">
        <v>0.5</v>
      </c>
      <c r="Q183" s="43" t="s">
        <v>1042</v>
      </c>
      <c r="R183" s="33">
        <v>0</v>
      </c>
      <c r="S183" s="43" t="s">
        <v>129</v>
      </c>
      <c r="T183" s="33">
        <v>1</v>
      </c>
      <c r="U183" s="43" t="s">
        <v>1043</v>
      </c>
      <c r="V183" s="185">
        <v>1</v>
      </c>
      <c r="W183" s="43" t="s">
        <v>1044</v>
      </c>
      <c r="X183" s="33">
        <v>0.5</v>
      </c>
      <c r="Y183" s="43" t="s">
        <v>1045</v>
      </c>
      <c r="Z183" s="65">
        <v>1</v>
      </c>
      <c r="AA183" s="66">
        <v>0</v>
      </c>
      <c r="AB183" s="33"/>
      <c r="AC183" s="33"/>
      <c r="AD183" s="33"/>
      <c r="AE183" s="33"/>
      <c r="AF183" s="33"/>
      <c r="AG183" s="33"/>
      <c r="AH183" s="33"/>
      <c r="AI183" s="33"/>
      <c r="AJ183" s="33"/>
      <c r="AK183" s="33"/>
      <c r="AL183" s="33"/>
      <c r="AM183" s="33"/>
    </row>
    <row r="184" spans="1:39" ht="15.75" customHeight="1">
      <c r="A184" s="35" t="s">
        <v>10</v>
      </c>
      <c r="B184" s="60" t="s">
        <v>19</v>
      </c>
      <c r="C184" s="50" t="s">
        <v>20</v>
      </c>
      <c r="D184" s="43" t="s">
        <v>989</v>
      </c>
      <c r="E184" s="43"/>
      <c r="F184" s="220" t="s">
        <v>1046</v>
      </c>
      <c r="G184" s="228">
        <f t="shared" si="137"/>
        <v>0</v>
      </c>
      <c r="H184" s="228">
        <f t="shared" si="138"/>
        <v>0.5</v>
      </c>
      <c r="I184" s="228">
        <f t="shared" si="139"/>
        <v>0</v>
      </c>
      <c r="J184" s="228">
        <f t="shared" si="140"/>
        <v>1</v>
      </c>
      <c r="K184" s="228">
        <f t="shared" si="141"/>
        <v>0</v>
      </c>
      <c r="L184" s="228">
        <f t="shared" si="142"/>
        <v>0.5</v>
      </c>
      <c r="M184" s="44" t="s">
        <v>120</v>
      </c>
      <c r="N184" s="185">
        <v>0</v>
      </c>
      <c r="O184" s="43" t="s">
        <v>129</v>
      </c>
      <c r="P184" s="33">
        <v>0.5</v>
      </c>
      <c r="Q184" s="43" t="s">
        <v>1047</v>
      </c>
      <c r="R184" s="33">
        <v>0</v>
      </c>
      <c r="S184" s="43" t="s">
        <v>129</v>
      </c>
      <c r="T184" s="33">
        <v>1</v>
      </c>
      <c r="U184" s="43" t="s">
        <v>1048</v>
      </c>
      <c r="V184" s="185">
        <v>0</v>
      </c>
      <c r="W184" s="43" t="s">
        <v>129</v>
      </c>
      <c r="X184" s="33">
        <v>0.5</v>
      </c>
      <c r="Y184" s="43" t="s">
        <v>1049</v>
      </c>
      <c r="Z184" s="65">
        <v>1</v>
      </c>
      <c r="AA184" s="66">
        <v>0</v>
      </c>
      <c r="AB184" s="33"/>
      <c r="AC184" s="33"/>
      <c r="AD184" s="33"/>
      <c r="AE184" s="33"/>
      <c r="AF184" s="33"/>
      <c r="AG184" s="33"/>
      <c r="AH184" s="33"/>
      <c r="AI184" s="33"/>
      <c r="AJ184" s="33"/>
      <c r="AK184" s="33"/>
      <c r="AL184" s="33"/>
      <c r="AM184" s="33"/>
    </row>
    <row r="185" spans="1:39" ht="15.75" customHeight="1">
      <c r="A185" s="35" t="s">
        <v>10</v>
      </c>
      <c r="B185" s="60" t="s">
        <v>19</v>
      </c>
      <c r="C185" s="50" t="s">
        <v>20</v>
      </c>
      <c r="D185" s="43" t="s">
        <v>989</v>
      </c>
      <c r="E185" s="43"/>
      <c r="F185" s="220" t="s">
        <v>1050</v>
      </c>
      <c r="G185" s="228">
        <f t="shared" si="137"/>
        <v>0</v>
      </c>
      <c r="H185" s="228">
        <f t="shared" si="138"/>
        <v>0</v>
      </c>
      <c r="I185" s="228">
        <f t="shared" si="139"/>
        <v>0</v>
      </c>
      <c r="J185" s="228">
        <f t="shared" si="140"/>
        <v>1</v>
      </c>
      <c r="K185" s="228">
        <f t="shared" si="141"/>
        <v>0</v>
      </c>
      <c r="L185" s="228">
        <f t="shared" si="142"/>
        <v>0.5</v>
      </c>
      <c r="M185" s="44" t="s">
        <v>120</v>
      </c>
      <c r="N185" s="185">
        <v>0</v>
      </c>
      <c r="O185" s="43" t="s">
        <v>129</v>
      </c>
      <c r="P185" s="33">
        <v>0</v>
      </c>
      <c r="Q185" s="43" t="s">
        <v>1051</v>
      </c>
      <c r="R185" s="33">
        <v>0</v>
      </c>
      <c r="S185" s="43" t="s">
        <v>129</v>
      </c>
      <c r="T185" s="33">
        <v>1</v>
      </c>
      <c r="U185" s="43" t="s">
        <v>1052</v>
      </c>
      <c r="V185" s="185">
        <v>0</v>
      </c>
      <c r="W185" s="43" t="s">
        <v>1053</v>
      </c>
      <c r="X185" s="33">
        <v>0.5</v>
      </c>
      <c r="Y185" s="43" t="s">
        <v>1054</v>
      </c>
      <c r="Z185" s="65">
        <v>1</v>
      </c>
      <c r="AA185" s="66">
        <v>0</v>
      </c>
      <c r="AB185" s="33"/>
      <c r="AC185" s="33"/>
      <c r="AD185" s="33"/>
      <c r="AE185" s="33"/>
      <c r="AF185" s="33"/>
      <c r="AG185" s="33"/>
      <c r="AH185" s="33"/>
      <c r="AI185" s="33"/>
      <c r="AJ185" s="33"/>
      <c r="AK185" s="33"/>
      <c r="AL185" s="33"/>
      <c r="AM185" s="33"/>
    </row>
    <row r="186" spans="1:39" ht="15.75" customHeight="1">
      <c r="A186" s="35" t="s">
        <v>10</v>
      </c>
      <c r="B186" s="60" t="s">
        <v>19</v>
      </c>
      <c r="C186" s="50" t="s">
        <v>20</v>
      </c>
      <c r="D186" s="43" t="s">
        <v>989</v>
      </c>
      <c r="E186" s="43"/>
      <c r="F186" s="220" t="s">
        <v>1055</v>
      </c>
      <c r="G186" s="228">
        <f t="shared" si="137"/>
        <v>0</v>
      </c>
      <c r="H186" s="228">
        <f t="shared" si="138"/>
        <v>0.5</v>
      </c>
      <c r="I186" s="228">
        <f t="shared" si="139"/>
        <v>0</v>
      </c>
      <c r="J186" s="228">
        <f t="shared" si="140"/>
        <v>1</v>
      </c>
      <c r="K186" s="228">
        <f t="shared" si="141"/>
        <v>0</v>
      </c>
      <c r="L186" s="228">
        <f t="shared" si="142"/>
        <v>0.5</v>
      </c>
      <c r="M186" s="44" t="s">
        <v>120</v>
      </c>
      <c r="N186" s="185">
        <v>0</v>
      </c>
      <c r="O186" s="43" t="s">
        <v>129</v>
      </c>
      <c r="P186" s="33">
        <v>0.5</v>
      </c>
      <c r="Q186" s="43" t="s">
        <v>1056</v>
      </c>
      <c r="R186" s="185">
        <v>0</v>
      </c>
      <c r="S186" s="43" t="s">
        <v>1057</v>
      </c>
      <c r="T186" s="33">
        <v>1</v>
      </c>
      <c r="U186" s="43" t="s">
        <v>1058</v>
      </c>
      <c r="V186" s="185">
        <v>0</v>
      </c>
      <c r="W186" s="43" t="s">
        <v>129</v>
      </c>
      <c r="X186" s="33">
        <v>0.5</v>
      </c>
      <c r="Y186" s="43" t="s">
        <v>1059</v>
      </c>
      <c r="Z186" s="65">
        <v>1</v>
      </c>
      <c r="AA186" s="66">
        <v>0</v>
      </c>
      <c r="AB186" s="33"/>
      <c r="AC186" s="33"/>
      <c r="AD186" s="33"/>
      <c r="AE186" s="33"/>
      <c r="AF186" s="33"/>
      <c r="AG186" s="33"/>
      <c r="AH186" s="33"/>
      <c r="AI186" s="33"/>
      <c r="AJ186" s="33"/>
      <c r="AK186" s="33"/>
      <c r="AL186" s="33"/>
      <c r="AM186" s="33"/>
    </row>
    <row r="187" spans="1:39" ht="15.75" customHeight="1">
      <c r="A187" s="35" t="s">
        <v>10</v>
      </c>
      <c r="B187" s="60" t="s">
        <v>19</v>
      </c>
      <c r="C187" s="50" t="s">
        <v>20</v>
      </c>
      <c r="D187" s="42" t="s">
        <v>1060</v>
      </c>
      <c r="E187" s="42"/>
      <c r="F187" s="220"/>
      <c r="G187" s="228">
        <f t="shared" ref="G187:L187" si="143">ROUND(AVERAGE(G188:G195),2)</f>
        <v>0.63</v>
      </c>
      <c r="H187" s="228">
        <f t="shared" si="143"/>
        <v>0.13</v>
      </c>
      <c r="I187" s="228">
        <f t="shared" si="143"/>
        <v>0.13</v>
      </c>
      <c r="J187" s="228">
        <f t="shared" si="143"/>
        <v>0.51</v>
      </c>
      <c r="K187" s="228">
        <f t="shared" si="143"/>
        <v>0.68</v>
      </c>
      <c r="L187" s="228">
        <f t="shared" si="143"/>
        <v>0.33</v>
      </c>
      <c r="M187" s="42"/>
      <c r="N187" s="33"/>
      <c r="O187" s="43"/>
      <c r="P187" s="33"/>
      <c r="Q187" s="43"/>
      <c r="R187" s="33"/>
      <c r="S187" s="43"/>
      <c r="T187" s="33"/>
      <c r="U187" s="43"/>
      <c r="V187" s="33"/>
      <c r="W187" s="43"/>
      <c r="X187" s="33"/>
      <c r="Y187" s="43"/>
      <c r="Z187" s="42"/>
      <c r="AA187" s="42"/>
      <c r="AB187" s="33"/>
      <c r="AC187" s="33"/>
      <c r="AD187" s="33"/>
      <c r="AE187" s="33"/>
      <c r="AF187" s="33"/>
      <c r="AG187" s="33"/>
      <c r="AH187" s="33"/>
      <c r="AI187" s="33"/>
      <c r="AJ187" s="33"/>
      <c r="AK187" s="33"/>
      <c r="AL187" s="33"/>
      <c r="AM187" s="33"/>
    </row>
    <row r="188" spans="1:39" ht="15.75" customHeight="1">
      <c r="A188" s="35" t="s">
        <v>10</v>
      </c>
      <c r="B188" s="60" t="s">
        <v>19</v>
      </c>
      <c r="C188" s="50" t="s">
        <v>20</v>
      </c>
      <c r="D188" s="43" t="s">
        <v>1060</v>
      </c>
      <c r="E188" s="43"/>
      <c r="F188" s="220" t="s">
        <v>1061</v>
      </c>
      <c r="G188" s="228">
        <f t="shared" ref="G188:G195" si="144">IF(N188&lt;0, "N/A", (N188 - AA188)/(Z188-AA188))</f>
        <v>1</v>
      </c>
      <c r="H188" s="228">
        <f t="shared" ref="H188:H195" si="145">IF(P188&lt;0, "N/A", (P188 - AA188)/(Z188-AA188))</f>
        <v>0</v>
      </c>
      <c r="I188" s="228">
        <f t="shared" ref="I188:I195" si="146">IF(R188&lt;0, "N/A", (R188 - AA188)/(Z188-AA188))</f>
        <v>0</v>
      </c>
      <c r="J188" s="228">
        <f t="shared" ref="J188:J195" si="147">IF(T188&lt;0, "N/A", (T188 - AA188)/(Z188-AA188))</f>
        <v>1</v>
      </c>
      <c r="K188" s="228">
        <f t="shared" ref="K188:K195" si="148">IF(V188&lt;0, "N/A", (V188 - AA188)/(Z188-AA188))</f>
        <v>0.5</v>
      </c>
      <c r="L188" s="228">
        <f t="shared" ref="L188:L195" si="149">IF(X188&lt;0, "N/A", (X188 - AA188)/(Z188-AA188))</f>
        <v>0</v>
      </c>
      <c r="M188" s="44" t="s">
        <v>120</v>
      </c>
      <c r="N188" s="33">
        <v>1</v>
      </c>
      <c r="O188" s="43" t="s">
        <v>1062</v>
      </c>
      <c r="P188" s="33">
        <v>0</v>
      </c>
      <c r="Q188" s="43" t="s">
        <v>1063</v>
      </c>
      <c r="R188" s="33">
        <v>0</v>
      </c>
      <c r="S188" s="43" t="s">
        <v>129</v>
      </c>
      <c r="T188" s="33">
        <v>1</v>
      </c>
      <c r="U188" s="43" t="s">
        <v>1064</v>
      </c>
      <c r="V188" s="33">
        <v>0.5</v>
      </c>
      <c r="W188" s="43" t="s">
        <v>1065</v>
      </c>
      <c r="X188" s="33">
        <v>0</v>
      </c>
      <c r="Y188" s="43" t="s">
        <v>1066</v>
      </c>
      <c r="Z188" s="51">
        <v>1</v>
      </c>
      <c r="AA188" s="52">
        <v>0</v>
      </c>
      <c r="AB188" s="33"/>
      <c r="AC188" s="33"/>
      <c r="AD188" s="33"/>
      <c r="AE188" s="33"/>
      <c r="AF188" s="33"/>
      <c r="AG188" s="33"/>
      <c r="AH188" s="33"/>
      <c r="AI188" s="33"/>
      <c r="AJ188" s="33"/>
      <c r="AK188" s="33"/>
      <c r="AL188" s="33"/>
      <c r="AM188" s="33"/>
    </row>
    <row r="189" spans="1:39" ht="15.75" customHeight="1">
      <c r="A189" s="35" t="s">
        <v>10</v>
      </c>
      <c r="B189" s="60" t="s">
        <v>19</v>
      </c>
      <c r="C189" s="50" t="s">
        <v>20</v>
      </c>
      <c r="D189" s="43" t="s">
        <v>1060</v>
      </c>
      <c r="E189" s="43"/>
      <c r="F189" s="220" t="s">
        <v>1067</v>
      </c>
      <c r="G189" s="228">
        <f t="shared" si="144"/>
        <v>0</v>
      </c>
      <c r="H189" s="228">
        <f t="shared" si="145"/>
        <v>0</v>
      </c>
      <c r="I189" s="228">
        <f t="shared" si="146"/>
        <v>0</v>
      </c>
      <c r="J189" s="228">
        <f t="shared" si="147"/>
        <v>0.5</v>
      </c>
      <c r="K189" s="228">
        <f t="shared" si="148"/>
        <v>0.5</v>
      </c>
      <c r="L189" s="228">
        <f t="shared" si="149"/>
        <v>0</v>
      </c>
      <c r="M189" s="44" t="s">
        <v>120</v>
      </c>
      <c r="N189" s="33">
        <v>0</v>
      </c>
      <c r="O189" s="43" t="s">
        <v>1068</v>
      </c>
      <c r="P189" s="33">
        <v>0</v>
      </c>
      <c r="Q189" s="43" t="s">
        <v>1069</v>
      </c>
      <c r="R189" s="33">
        <v>0</v>
      </c>
      <c r="S189" s="43" t="s">
        <v>129</v>
      </c>
      <c r="T189" s="33">
        <v>0.5</v>
      </c>
      <c r="U189" s="43" t="s">
        <v>1070</v>
      </c>
      <c r="V189" s="33">
        <v>0.5</v>
      </c>
      <c r="W189" s="43" t="s">
        <v>1071</v>
      </c>
      <c r="X189" s="33">
        <v>0</v>
      </c>
      <c r="Y189" s="43" t="s">
        <v>1072</v>
      </c>
      <c r="Z189" s="51">
        <v>1</v>
      </c>
      <c r="AA189" s="52">
        <v>0</v>
      </c>
      <c r="AB189" s="33"/>
      <c r="AC189" s="33"/>
      <c r="AD189" s="33"/>
      <c r="AE189" s="33"/>
      <c r="AF189" s="33"/>
      <c r="AG189" s="33"/>
      <c r="AH189" s="33"/>
      <c r="AI189" s="33"/>
      <c r="AJ189" s="33"/>
      <c r="AK189" s="33"/>
      <c r="AL189" s="33"/>
      <c r="AM189" s="33"/>
    </row>
    <row r="190" spans="1:39" ht="15.75" customHeight="1">
      <c r="A190" s="35" t="s">
        <v>10</v>
      </c>
      <c r="B190" s="60" t="s">
        <v>19</v>
      </c>
      <c r="C190" s="50" t="s">
        <v>20</v>
      </c>
      <c r="D190" s="43" t="s">
        <v>1060</v>
      </c>
      <c r="E190" s="43"/>
      <c r="F190" s="220" t="s">
        <v>1073</v>
      </c>
      <c r="G190" s="228">
        <f t="shared" si="144"/>
        <v>1</v>
      </c>
      <c r="H190" s="228">
        <f t="shared" si="145"/>
        <v>0</v>
      </c>
      <c r="I190" s="228">
        <f t="shared" si="146"/>
        <v>0</v>
      </c>
      <c r="J190" s="228">
        <f t="shared" si="147"/>
        <v>0</v>
      </c>
      <c r="K190" s="228">
        <f t="shared" si="148"/>
        <v>1</v>
      </c>
      <c r="L190" s="228">
        <f t="shared" si="149"/>
        <v>1</v>
      </c>
      <c r="M190" s="44" t="s">
        <v>120</v>
      </c>
      <c r="N190" s="33">
        <v>1</v>
      </c>
      <c r="O190" s="43" t="s">
        <v>1074</v>
      </c>
      <c r="P190" s="33">
        <v>0</v>
      </c>
      <c r="Q190" s="43" t="s">
        <v>1075</v>
      </c>
      <c r="R190" s="33">
        <v>0</v>
      </c>
      <c r="S190" s="43" t="s">
        <v>129</v>
      </c>
      <c r="T190" s="33">
        <v>0</v>
      </c>
      <c r="U190" s="43" t="s">
        <v>1076</v>
      </c>
      <c r="V190" s="33">
        <v>1</v>
      </c>
      <c r="W190" s="43" t="s">
        <v>1077</v>
      </c>
      <c r="X190" s="33">
        <v>1</v>
      </c>
      <c r="Y190" s="43" t="s">
        <v>1078</v>
      </c>
      <c r="Z190" s="51">
        <v>1</v>
      </c>
      <c r="AA190" s="52">
        <v>0</v>
      </c>
      <c r="AB190" s="33"/>
      <c r="AC190" s="33"/>
      <c r="AD190" s="33"/>
      <c r="AE190" s="33"/>
      <c r="AF190" s="33"/>
      <c r="AG190" s="33"/>
      <c r="AH190" s="33"/>
      <c r="AI190" s="33"/>
      <c r="AJ190" s="33"/>
      <c r="AK190" s="33"/>
      <c r="AL190" s="33"/>
      <c r="AM190" s="33"/>
    </row>
    <row r="191" spans="1:39" ht="15.75" customHeight="1">
      <c r="A191" s="35" t="s">
        <v>10</v>
      </c>
      <c r="B191" s="60" t="s">
        <v>19</v>
      </c>
      <c r="C191" s="50" t="s">
        <v>20</v>
      </c>
      <c r="D191" s="43" t="s">
        <v>1060</v>
      </c>
      <c r="E191" s="43"/>
      <c r="F191" s="220" t="s">
        <v>1079</v>
      </c>
      <c r="G191" s="228">
        <f t="shared" si="144"/>
        <v>1</v>
      </c>
      <c r="H191" s="228">
        <f t="shared" si="145"/>
        <v>0</v>
      </c>
      <c r="I191" s="228">
        <f t="shared" si="146"/>
        <v>0</v>
      </c>
      <c r="J191" s="228">
        <f t="shared" si="147"/>
        <v>1</v>
      </c>
      <c r="K191" s="228">
        <f t="shared" si="148"/>
        <v>1</v>
      </c>
      <c r="L191" s="228">
        <f t="shared" si="149"/>
        <v>0</v>
      </c>
      <c r="M191" s="44" t="s">
        <v>120</v>
      </c>
      <c r="N191" s="33">
        <v>1</v>
      </c>
      <c r="O191" s="43" t="s">
        <v>1080</v>
      </c>
      <c r="P191" s="33">
        <v>0</v>
      </c>
      <c r="Q191" s="43" t="s">
        <v>1081</v>
      </c>
      <c r="R191" s="33">
        <v>0</v>
      </c>
      <c r="S191" s="43" t="s">
        <v>129</v>
      </c>
      <c r="T191" s="33">
        <v>1</v>
      </c>
      <c r="U191" s="43" t="s">
        <v>1082</v>
      </c>
      <c r="V191" s="33">
        <v>1</v>
      </c>
      <c r="W191" s="43" t="s">
        <v>1083</v>
      </c>
      <c r="X191" s="33">
        <v>0</v>
      </c>
      <c r="Y191" s="43" t="s">
        <v>1084</v>
      </c>
      <c r="Z191" s="51">
        <v>1</v>
      </c>
      <c r="AA191" s="52">
        <v>0</v>
      </c>
      <c r="AB191" s="33"/>
      <c r="AC191" s="33"/>
      <c r="AD191" s="33"/>
      <c r="AE191" s="33"/>
      <c r="AF191" s="33"/>
      <c r="AG191" s="33"/>
      <c r="AH191" s="33"/>
      <c r="AI191" s="33"/>
      <c r="AJ191" s="33"/>
      <c r="AK191" s="33"/>
      <c r="AL191" s="33"/>
      <c r="AM191" s="33"/>
    </row>
    <row r="192" spans="1:39" ht="15.75" customHeight="1">
      <c r="A192" s="35" t="s">
        <v>10</v>
      </c>
      <c r="B192" s="60" t="s">
        <v>19</v>
      </c>
      <c r="C192" s="50" t="s">
        <v>20</v>
      </c>
      <c r="D192" s="43" t="s">
        <v>1060</v>
      </c>
      <c r="E192" s="43"/>
      <c r="F192" s="220" t="s">
        <v>1085</v>
      </c>
      <c r="G192" s="228">
        <f t="shared" si="144"/>
        <v>1</v>
      </c>
      <c r="H192" s="228">
        <f t="shared" si="145"/>
        <v>0</v>
      </c>
      <c r="I192" s="228">
        <f t="shared" si="146"/>
        <v>0</v>
      </c>
      <c r="J192" s="228">
        <f t="shared" si="147"/>
        <v>1</v>
      </c>
      <c r="K192" s="228">
        <f t="shared" si="148"/>
        <v>1</v>
      </c>
      <c r="L192" s="228">
        <f t="shared" si="149"/>
        <v>0</v>
      </c>
      <c r="M192" s="44" t="s">
        <v>120</v>
      </c>
      <c r="N192" s="33">
        <v>1</v>
      </c>
      <c r="O192" s="43" t="s">
        <v>1086</v>
      </c>
      <c r="P192" s="33">
        <v>0</v>
      </c>
      <c r="Q192" s="43" t="s">
        <v>1087</v>
      </c>
      <c r="R192" s="33">
        <v>0</v>
      </c>
      <c r="S192" s="43" t="s">
        <v>129</v>
      </c>
      <c r="T192" s="33">
        <v>1</v>
      </c>
      <c r="U192" s="43" t="s">
        <v>1088</v>
      </c>
      <c r="V192" s="33">
        <v>1</v>
      </c>
      <c r="W192" s="43" t="s">
        <v>1089</v>
      </c>
      <c r="X192" s="185">
        <v>0</v>
      </c>
      <c r="Y192" s="43" t="s">
        <v>1090</v>
      </c>
      <c r="Z192" s="51">
        <v>1</v>
      </c>
      <c r="AA192" s="52">
        <v>0</v>
      </c>
      <c r="AB192" s="33"/>
      <c r="AC192" s="33"/>
      <c r="AD192" s="33"/>
      <c r="AE192" s="33"/>
      <c r="AF192" s="33"/>
      <c r="AG192" s="33"/>
      <c r="AH192" s="33"/>
      <c r="AI192" s="33"/>
      <c r="AJ192" s="33"/>
      <c r="AK192" s="33"/>
      <c r="AL192" s="33"/>
      <c r="AM192" s="33"/>
    </row>
    <row r="193" spans="1:39" ht="15.75" customHeight="1">
      <c r="A193" s="35" t="s">
        <v>10</v>
      </c>
      <c r="B193" s="60" t="s">
        <v>19</v>
      </c>
      <c r="C193" s="50" t="s">
        <v>20</v>
      </c>
      <c r="D193" s="43" t="s">
        <v>1060</v>
      </c>
      <c r="E193" s="43"/>
      <c r="F193" s="220" t="s">
        <v>1091</v>
      </c>
      <c r="G193" s="228">
        <f t="shared" si="144"/>
        <v>2.5999999999999999E-3</v>
      </c>
      <c r="H193" s="228">
        <f t="shared" si="145"/>
        <v>0</v>
      </c>
      <c r="I193" s="228">
        <f t="shared" si="146"/>
        <v>0</v>
      </c>
      <c r="J193" s="228">
        <f t="shared" si="147"/>
        <v>0.25700000000000001</v>
      </c>
      <c r="K193" s="228">
        <f t="shared" si="148"/>
        <v>0.41600000000000004</v>
      </c>
      <c r="L193" s="228">
        <f t="shared" si="149"/>
        <v>0.35920000000000002</v>
      </c>
      <c r="M193" s="44" t="s">
        <v>502</v>
      </c>
      <c r="N193" s="185">
        <v>0.13</v>
      </c>
      <c r="O193" s="186" t="s">
        <v>1092</v>
      </c>
      <c r="P193" s="33">
        <v>0</v>
      </c>
      <c r="Q193" s="43" t="s">
        <v>1093</v>
      </c>
      <c r="R193" s="33">
        <v>0</v>
      </c>
      <c r="S193" s="43" t="s">
        <v>1094</v>
      </c>
      <c r="T193" s="185">
        <v>12.85</v>
      </c>
      <c r="U193" s="43" t="s">
        <v>1095</v>
      </c>
      <c r="V193" s="185">
        <v>20.8</v>
      </c>
      <c r="W193" s="186" t="s">
        <v>1096</v>
      </c>
      <c r="X193" s="185">
        <v>17.96</v>
      </c>
      <c r="Y193" s="43" t="s">
        <v>1097</v>
      </c>
      <c r="Z193" s="51">
        <v>50</v>
      </c>
      <c r="AA193" s="52">
        <v>0</v>
      </c>
      <c r="AB193" s="33"/>
      <c r="AC193" s="33"/>
      <c r="AD193" s="33"/>
      <c r="AE193" s="33"/>
      <c r="AF193" s="33"/>
      <c r="AG193" s="33"/>
      <c r="AH193" s="33"/>
      <c r="AI193" s="33"/>
      <c r="AJ193" s="33"/>
      <c r="AK193" s="33"/>
      <c r="AL193" s="33"/>
      <c r="AM193" s="33"/>
    </row>
    <row r="194" spans="1:39" ht="15.75" customHeight="1">
      <c r="A194" s="35" t="s">
        <v>10</v>
      </c>
      <c r="B194" s="60" t="s">
        <v>19</v>
      </c>
      <c r="C194" s="50" t="s">
        <v>20</v>
      </c>
      <c r="D194" s="43" t="s">
        <v>1060</v>
      </c>
      <c r="E194" s="43"/>
      <c r="F194" s="220" t="s">
        <v>1098</v>
      </c>
      <c r="G194" s="228">
        <f t="shared" si="144"/>
        <v>0</v>
      </c>
      <c r="H194" s="228">
        <f t="shared" si="145"/>
        <v>0</v>
      </c>
      <c r="I194" s="228">
        <f t="shared" si="146"/>
        <v>0</v>
      </c>
      <c r="J194" s="228">
        <f t="shared" si="147"/>
        <v>5.16E-2</v>
      </c>
      <c r="K194" s="228">
        <f t="shared" si="148"/>
        <v>5.1999999999999998E-3</v>
      </c>
      <c r="L194" s="228">
        <f t="shared" si="149"/>
        <v>0.26</v>
      </c>
      <c r="M194" s="44" t="s">
        <v>502</v>
      </c>
      <c r="N194" s="33">
        <v>0</v>
      </c>
      <c r="O194" s="43" t="s">
        <v>1099</v>
      </c>
      <c r="P194" s="33">
        <v>0</v>
      </c>
      <c r="Q194" s="43" t="s">
        <v>1100</v>
      </c>
      <c r="R194" s="33">
        <v>0</v>
      </c>
      <c r="S194" s="43" t="s">
        <v>129</v>
      </c>
      <c r="T194" s="185">
        <v>2.58</v>
      </c>
      <c r="U194" s="43" t="s">
        <v>1101</v>
      </c>
      <c r="V194" s="185">
        <v>0.26</v>
      </c>
      <c r="W194" s="43" t="s">
        <v>1102</v>
      </c>
      <c r="X194" s="33">
        <v>13</v>
      </c>
      <c r="Y194" s="43" t="s">
        <v>1103</v>
      </c>
      <c r="Z194" s="51">
        <v>50</v>
      </c>
      <c r="AA194" s="52">
        <v>0</v>
      </c>
      <c r="AB194" s="33"/>
      <c r="AC194" s="33"/>
      <c r="AD194" s="33"/>
      <c r="AE194" s="33"/>
      <c r="AF194" s="33"/>
      <c r="AG194" s="33"/>
      <c r="AH194" s="33"/>
      <c r="AI194" s="33"/>
      <c r="AJ194" s="33"/>
      <c r="AK194" s="33"/>
      <c r="AL194" s="33"/>
      <c r="AM194" s="33"/>
    </row>
    <row r="195" spans="1:39" ht="15.75" customHeight="1">
      <c r="A195" s="35" t="s">
        <v>10</v>
      </c>
      <c r="B195" s="60" t="s">
        <v>19</v>
      </c>
      <c r="C195" s="50" t="s">
        <v>20</v>
      </c>
      <c r="D195" s="43" t="s">
        <v>1060</v>
      </c>
      <c r="E195" s="43"/>
      <c r="F195" s="220" t="s">
        <v>1104</v>
      </c>
      <c r="G195" s="228">
        <f t="shared" si="144"/>
        <v>1</v>
      </c>
      <c r="H195" s="228">
        <f t="shared" si="145"/>
        <v>1</v>
      </c>
      <c r="I195" s="228">
        <f t="shared" si="146"/>
        <v>1</v>
      </c>
      <c r="J195" s="228">
        <f t="shared" si="147"/>
        <v>0.28000000000000003</v>
      </c>
      <c r="K195" s="228">
        <f t="shared" si="148"/>
        <v>0.98</v>
      </c>
      <c r="L195" s="228">
        <f t="shared" si="149"/>
        <v>1</v>
      </c>
      <c r="M195" s="44" t="s">
        <v>502</v>
      </c>
      <c r="N195" s="33">
        <v>0</v>
      </c>
      <c r="O195" s="43" t="s">
        <v>1105</v>
      </c>
      <c r="P195" s="33">
        <v>0</v>
      </c>
      <c r="Q195" s="43" t="s">
        <v>1106</v>
      </c>
      <c r="R195" s="33">
        <v>0</v>
      </c>
      <c r="S195" s="43"/>
      <c r="T195" s="33">
        <v>36</v>
      </c>
      <c r="U195" s="43" t="s">
        <v>1107</v>
      </c>
      <c r="V195" s="33">
        <v>1</v>
      </c>
      <c r="W195" s="43" t="s">
        <v>1108</v>
      </c>
      <c r="X195" s="33">
        <v>0</v>
      </c>
      <c r="Y195" s="43" t="s">
        <v>1109</v>
      </c>
      <c r="Z195" s="51">
        <v>0</v>
      </c>
      <c r="AA195" s="52">
        <v>50</v>
      </c>
      <c r="AB195" s="33"/>
      <c r="AC195" s="33"/>
      <c r="AD195" s="33"/>
      <c r="AE195" s="33"/>
      <c r="AF195" s="33"/>
      <c r="AG195" s="33"/>
      <c r="AH195" s="33"/>
      <c r="AI195" s="33"/>
      <c r="AJ195" s="33"/>
      <c r="AK195" s="33"/>
      <c r="AL195" s="33"/>
      <c r="AM195" s="33"/>
    </row>
    <row r="196" spans="1:39" ht="15.75" customHeight="1">
      <c r="A196" s="35" t="s">
        <v>10</v>
      </c>
      <c r="B196" s="60" t="s">
        <v>19</v>
      </c>
      <c r="C196" s="48" t="s">
        <v>21</v>
      </c>
      <c r="D196" s="50"/>
      <c r="E196" s="50"/>
      <c r="F196" s="222"/>
      <c r="G196" s="242">
        <f t="shared" ref="G196:L196" si="150">ROUND(AVERAGE(G197:G204),2)</f>
        <v>0.75</v>
      </c>
      <c r="H196" s="242">
        <f t="shared" si="150"/>
        <v>0.31</v>
      </c>
      <c r="I196" s="242">
        <f t="shared" si="150"/>
        <v>0.25</v>
      </c>
      <c r="J196" s="242">
        <f t="shared" si="150"/>
        <v>0.94</v>
      </c>
      <c r="K196" s="242">
        <f t="shared" si="150"/>
        <v>0.94</v>
      </c>
      <c r="L196" s="242">
        <f t="shared" si="150"/>
        <v>0.56000000000000005</v>
      </c>
      <c r="M196" s="48"/>
      <c r="N196" s="50"/>
      <c r="O196" s="50"/>
      <c r="P196" s="50"/>
      <c r="Q196" s="50"/>
      <c r="R196" s="50"/>
      <c r="S196" s="50"/>
      <c r="T196" s="50"/>
      <c r="U196" s="50"/>
      <c r="V196" s="50"/>
      <c r="W196" s="50"/>
      <c r="X196" s="50"/>
      <c r="Y196" s="50"/>
      <c r="Z196" s="50"/>
      <c r="AA196" s="48"/>
      <c r="AB196" s="33"/>
      <c r="AC196" s="33"/>
      <c r="AD196" s="33"/>
      <c r="AE196" s="33"/>
      <c r="AF196" s="33"/>
      <c r="AG196" s="33"/>
      <c r="AH196" s="33"/>
      <c r="AI196" s="33"/>
      <c r="AJ196" s="33"/>
      <c r="AK196" s="33"/>
      <c r="AL196" s="33"/>
      <c r="AM196" s="33"/>
    </row>
    <row r="197" spans="1:39" ht="15.75" customHeight="1">
      <c r="A197" s="35" t="s">
        <v>10</v>
      </c>
      <c r="B197" s="60" t="s">
        <v>19</v>
      </c>
      <c r="C197" s="50" t="s">
        <v>21</v>
      </c>
      <c r="D197" s="43"/>
      <c r="E197" s="43"/>
      <c r="F197" s="220" t="s">
        <v>1110</v>
      </c>
      <c r="G197" s="228">
        <f t="shared" ref="G197:G204" si="151">IF(N197&lt;0, "N/A", (N197 - AA197)/(Z197-AA197))</f>
        <v>1</v>
      </c>
      <c r="H197" s="228">
        <f t="shared" ref="H197:H204" si="152">IF(P197&lt;0, "N/A", (P197 - AA197)/(Z197-AA197))</f>
        <v>1</v>
      </c>
      <c r="I197" s="228">
        <f t="shared" ref="I197:I204" si="153">IF(R197&lt;0, "N/A", (R197 - AA197)/(Z197-AA197))</f>
        <v>1</v>
      </c>
      <c r="J197" s="228">
        <f t="shared" ref="J197:J204" si="154">IF(T197&lt;0, "N/A", (T197 - AA197)/(Z197-AA197))</f>
        <v>1</v>
      </c>
      <c r="K197" s="228">
        <f t="shared" ref="K197:K204" si="155">IF(V197&lt;0, "N/A", (V197 - AA197)/(Z197-AA197))</f>
        <v>1</v>
      </c>
      <c r="L197" s="228">
        <f t="shared" ref="L197:L204" si="156">IF(X197&lt;0, "N/A", (X197 - AA197)/(Z197-AA197))</f>
        <v>1</v>
      </c>
      <c r="M197" s="44" t="s">
        <v>120</v>
      </c>
      <c r="N197" s="33">
        <v>1</v>
      </c>
      <c r="O197" s="43" t="s">
        <v>1111</v>
      </c>
      <c r="P197" s="33">
        <v>1</v>
      </c>
      <c r="Q197" s="43" t="s">
        <v>1112</v>
      </c>
      <c r="R197" s="33">
        <v>1</v>
      </c>
      <c r="S197" s="43" t="s">
        <v>129</v>
      </c>
      <c r="T197" s="33">
        <v>1</v>
      </c>
      <c r="U197" s="43" t="s">
        <v>1113</v>
      </c>
      <c r="V197" s="33">
        <v>1</v>
      </c>
      <c r="W197" s="43" t="s">
        <v>1114</v>
      </c>
      <c r="X197" s="33">
        <v>1</v>
      </c>
      <c r="Y197" s="43" t="s">
        <v>1115</v>
      </c>
      <c r="Z197" s="51">
        <v>1</v>
      </c>
      <c r="AA197" s="52">
        <v>0</v>
      </c>
      <c r="AB197" s="33"/>
      <c r="AC197" s="33"/>
      <c r="AD197" s="33"/>
      <c r="AE197" s="33"/>
      <c r="AF197" s="33"/>
      <c r="AG197" s="33"/>
      <c r="AH197" s="33"/>
      <c r="AI197" s="33"/>
      <c r="AJ197" s="33"/>
      <c r="AK197" s="33"/>
      <c r="AL197" s="33"/>
      <c r="AM197" s="33"/>
    </row>
    <row r="198" spans="1:39" ht="15.75" customHeight="1">
      <c r="A198" s="35" t="s">
        <v>10</v>
      </c>
      <c r="B198" s="60" t="s">
        <v>19</v>
      </c>
      <c r="C198" s="50" t="s">
        <v>21</v>
      </c>
      <c r="D198" s="43"/>
      <c r="E198" s="43"/>
      <c r="F198" s="220" t="s">
        <v>1116</v>
      </c>
      <c r="G198" s="228">
        <f t="shared" si="151"/>
        <v>1</v>
      </c>
      <c r="H198" s="228">
        <f t="shared" si="152"/>
        <v>0</v>
      </c>
      <c r="I198" s="228">
        <f t="shared" si="153"/>
        <v>0</v>
      </c>
      <c r="J198" s="228">
        <f t="shared" si="154"/>
        <v>0.5</v>
      </c>
      <c r="K198" s="228">
        <f t="shared" si="155"/>
        <v>1</v>
      </c>
      <c r="L198" s="228">
        <f t="shared" si="156"/>
        <v>1</v>
      </c>
      <c r="M198" s="44" t="s">
        <v>120</v>
      </c>
      <c r="N198" s="33">
        <v>1</v>
      </c>
      <c r="O198" s="43" t="s">
        <v>1117</v>
      </c>
      <c r="P198" s="33">
        <v>0</v>
      </c>
      <c r="Q198" s="43" t="s">
        <v>1118</v>
      </c>
      <c r="R198" s="33">
        <v>0</v>
      </c>
      <c r="S198" s="43" t="s">
        <v>129</v>
      </c>
      <c r="T198" s="33">
        <v>0.5</v>
      </c>
      <c r="U198" s="43" t="s">
        <v>1119</v>
      </c>
      <c r="V198" s="33">
        <v>1</v>
      </c>
      <c r="W198" s="43" t="s">
        <v>1120</v>
      </c>
      <c r="X198" s="33">
        <v>1</v>
      </c>
      <c r="Y198" s="43" t="s">
        <v>1121</v>
      </c>
      <c r="Z198" s="51">
        <v>1</v>
      </c>
      <c r="AA198" s="52">
        <v>0</v>
      </c>
      <c r="AB198" s="33"/>
      <c r="AC198" s="33"/>
      <c r="AD198" s="33"/>
      <c r="AE198" s="33"/>
      <c r="AF198" s="33"/>
      <c r="AG198" s="33"/>
      <c r="AH198" s="33"/>
      <c r="AI198" s="33"/>
      <c r="AJ198" s="33"/>
      <c r="AK198" s="33"/>
      <c r="AL198" s="33"/>
      <c r="AM198" s="33"/>
    </row>
    <row r="199" spans="1:39" ht="15.75" customHeight="1">
      <c r="A199" s="35" t="s">
        <v>10</v>
      </c>
      <c r="B199" s="60" t="s">
        <v>19</v>
      </c>
      <c r="C199" s="50" t="s">
        <v>21</v>
      </c>
      <c r="D199" s="43"/>
      <c r="E199" s="43"/>
      <c r="F199" s="220" t="s">
        <v>1122</v>
      </c>
      <c r="G199" s="228">
        <f t="shared" si="151"/>
        <v>1</v>
      </c>
      <c r="H199" s="228">
        <f t="shared" si="152"/>
        <v>0</v>
      </c>
      <c r="I199" s="228">
        <f t="shared" si="153"/>
        <v>0</v>
      </c>
      <c r="J199" s="228">
        <f t="shared" si="154"/>
        <v>1</v>
      </c>
      <c r="K199" s="228">
        <f t="shared" si="155"/>
        <v>0.5</v>
      </c>
      <c r="L199" s="228">
        <f t="shared" si="156"/>
        <v>0.5</v>
      </c>
      <c r="M199" s="44" t="s">
        <v>120</v>
      </c>
      <c r="N199" s="33">
        <v>1</v>
      </c>
      <c r="O199" s="43" t="s">
        <v>1123</v>
      </c>
      <c r="P199" s="33">
        <v>0</v>
      </c>
      <c r="Q199" s="43" t="s">
        <v>1124</v>
      </c>
      <c r="R199" s="33">
        <v>0</v>
      </c>
      <c r="S199" s="43" t="s">
        <v>129</v>
      </c>
      <c r="T199" s="33">
        <v>1</v>
      </c>
      <c r="U199" s="43" t="s">
        <v>1076</v>
      </c>
      <c r="V199" s="33">
        <v>0.5</v>
      </c>
      <c r="W199" s="43" t="s">
        <v>1125</v>
      </c>
      <c r="X199" s="33">
        <v>0.5</v>
      </c>
      <c r="Y199" s="43" t="s">
        <v>1126</v>
      </c>
      <c r="Z199" s="51">
        <v>1</v>
      </c>
      <c r="AA199" s="52">
        <v>0</v>
      </c>
      <c r="AB199" s="33"/>
      <c r="AC199" s="33"/>
      <c r="AD199" s="33"/>
      <c r="AE199" s="33"/>
      <c r="AF199" s="33"/>
      <c r="AG199" s="33"/>
      <c r="AH199" s="33"/>
      <c r="AI199" s="33"/>
      <c r="AJ199" s="33"/>
      <c r="AK199" s="33"/>
      <c r="AL199" s="33"/>
      <c r="AM199" s="33"/>
    </row>
    <row r="200" spans="1:39" ht="15.75" customHeight="1">
      <c r="A200" s="35" t="s">
        <v>10</v>
      </c>
      <c r="B200" s="60" t="s">
        <v>19</v>
      </c>
      <c r="C200" s="50" t="s">
        <v>21</v>
      </c>
      <c r="D200" s="43"/>
      <c r="E200" s="43"/>
      <c r="F200" s="220" t="s">
        <v>1127</v>
      </c>
      <c r="G200" s="228">
        <f t="shared" si="151"/>
        <v>0.5</v>
      </c>
      <c r="H200" s="228">
        <f t="shared" si="152"/>
        <v>0</v>
      </c>
      <c r="I200" s="228">
        <f t="shared" si="153"/>
        <v>0</v>
      </c>
      <c r="J200" s="228">
        <f t="shared" si="154"/>
        <v>1</v>
      </c>
      <c r="K200" s="228">
        <f t="shared" si="155"/>
        <v>1</v>
      </c>
      <c r="L200" s="228">
        <f t="shared" si="156"/>
        <v>0.5</v>
      </c>
      <c r="M200" s="44" t="s">
        <v>120</v>
      </c>
      <c r="N200" s="33">
        <v>0.5</v>
      </c>
      <c r="O200" s="43" t="s">
        <v>1128</v>
      </c>
      <c r="P200" s="33">
        <v>0</v>
      </c>
      <c r="Q200" s="43" t="s">
        <v>1129</v>
      </c>
      <c r="R200" s="33">
        <v>0</v>
      </c>
      <c r="S200" s="43" t="s">
        <v>129</v>
      </c>
      <c r="T200" s="33">
        <v>1</v>
      </c>
      <c r="U200" s="43" t="s">
        <v>1130</v>
      </c>
      <c r="V200" s="33">
        <v>1</v>
      </c>
      <c r="W200" s="43" t="s">
        <v>1131</v>
      </c>
      <c r="X200" s="33">
        <v>0.5</v>
      </c>
      <c r="Y200" s="43" t="s">
        <v>1132</v>
      </c>
      <c r="Z200" s="51">
        <v>1</v>
      </c>
      <c r="AA200" s="52">
        <v>0</v>
      </c>
      <c r="AB200" s="33"/>
      <c r="AC200" s="33"/>
      <c r="AD200" s="33"/>
      <c r="AE200" s="33"/>
      <c r="AF200" s="33"/>
      <c r="AG200" s="33"/>
      <c r="AH200" s="33"/>
      <c r="AI200" s="33"/>
      <c r="AJ200" s="33"/>
      <c r="AK200" s="33"/>
      <c r="AL200" s="33"/>
      <c r="AM200" s="33"/>
    </row>
    <row r="201" spans="1:39" ht="15.75" customHeight="1">
      <c r="A201" s="35" t="s">
        <v>10</v>
      </c>
      <c r="B201" s="60" t="s">
        <v>19</v>
      </c>
      <c r="C201" s="50" t="s">
        <v>21</v>
      </c>
      <c r="D201" s="43"/>
      <c r="E201" s="43"/>
      <c r="F201" s="220" t="s">
        <v>1133</v>
      </c>
      <c r="G201" s="228">
        <f t="shared" si="151"/>
        <v>0.5</v>
      </c>
      <c r="H201" s="228">
        <f t="shared" si="152"/>
        <v>0</v>
      </c>
      <c r="I201" s="228">
        <f t="shared" si="153"/>
        <v>0</v>
      </c>
      <c r="J201" s="228">
        <f t="shared" si="154"/>
        <v>1</v>
      </c>
      <c r="K201" s="228">
        <f t="shared" si="155"/>
        <v>1</v>
      </c>
      <c r="L201" s="228">
        <f t="shared" si="156"/>
        <v>0</v>
      </c>
      <c r="M201" s="44" t="s">
        <v>120</v>
      </c>
      <c r="N201" s="33">
        <v>0.5</v>
      </c>
      <c r="O201" s="43" t="s">
        <v>1134</v>
      </c>
      <c r="P201" s="33">
        <v>0</v>
      </c>
      <c r="Q201" s="43" t="s">
        <v>1135</v>
      </c>
      <c r="R201" s="33">
        <v>0</v>
      </c>
      <c r="S201" s="43" t="s">
        <v>129</v>
      </c>
      <c r="T201" s="33">
        <v>1</v>
      </c>
      <c r="U201" s="43" t="s">
        <v>1136</v>
      </c>
      <c r="V201" s="33">
        <v>1</v>
      </c>
      <c r="W201" s="43" t="s">
        <v>1137</v>
      </c>
      <c r="X201" s="33">
        <v>0</v>
      </c>
      <c r="Y201" s="43" t="s">
        <v>1138</v>
      </c>
      <c r="Z201" s="51">
        <v>1</v>
      </c>
      <c r="AA201" s="52">
        <v>0</v>
      </c>
      <c r="AB201" s="33"/>
      <c r="AC201" s="33"/>
      <c r="AD201" s="33"/>
      <c r="AE201" s="33"/>
      <c r="AF201" s="33"/>
      <c r="AG201" s="33"/>
      <c r="AH201" s="33"/>
      <c r="AI201" s="33"/>
      <c r="AJ201" s="33"/>
      <c r="AK201" s="33"/>
      <c r="AL201" s="33"/>
      <c r="AM201" s="33"/>
    </row>
    <row r="202" spans="1:39" ht="15.75" customHeight="1">
      <c r="A202" s="35" t="s">
        <v>10</v>
      </c>
      <c r="B202" s="60" t="s">
        <v>19</v>
      </c>
      <c r="C202" s="50" t="s">
        <v>21</v>
      </c>
      <c r="D202" s="43"/>
      <c r="E202" s="43"/>
      <c r="F202" s="220" t="s">
        <v>1139</v>
      </c>
      <c r="G202" s="228">
        <f t="shared" si="151"/>
        <v>0.5</v>
      </c>
      <c r="H202" s="228">
        <f t="shared" si="152"/>
        <v>0</v>
      </c>
      <c r="I202" s="228">
        <f t="shared" si="153"/>
        <v>0</v>
      </c>
      <c r="J202" s="228">
        <f t="shared" si="154"/>
        <v>1</v>
      </c>
      <c r="K202" s="228">
        <f t="shared" si="155"/>
        <v>1</v>
      </c>
      <c r="L202" s="228">
        <f t="shared" si="156"/>
        <v>0</v>
      </c>
      <c r="M202" s="44" t="s">
        <v>120</v>
      </c>
      <c r="N202" s="33">
        <v>0.5</v>
      </c>
      <c r="O202" s="43" t="s">
        <v>1140</v>
      </c>
      <c r="P202" s="33">
        <v>0</v>
      </c>
      <c r="Q202" s="43" t="s">
        <v>1141</v>
      </c>
      <c r="R202" s="33">
        <v>0</v>
      </c>
      <c r="S202" s="43" t="s">
        <v>129</v>
      </c>
      <c r="T202" s="33">
        <v>1</v>
      </c>
      <c r="U202" s="43" t="s">
        <v>1142</v>
      </c>
      <c r="V202" s="33">
        <v>1</v>
      </c>
      <c r="W202" s="43" t="s">
        <v>1143</v>
      </c>
      <c r="X202" s="33">
        <v>0</v>
      </c>
      <c r="Y202" s="43" t="s">
        <v>1144</v>
      </c>
      <c r="Z202" s="51">
        <v>1</v>
      </c>
      <c r="AA202" s="52">
        <v>0</v>
      </c>
      <c r="AB202" s="33"/>
      <c r="AC202" s="33"/>
      <c r="AD202" s="33"/>
      <c r="AE202" s="33"/>
      <c r="AF202" s="33"/>
      <c r="AG202" s="33"/>
      <c r="AH202" s="33"/>
      <c r="AI202" s="33"/>
      <c r="AJ202" s="33"/>
      <c r="AK202" s="33"/>
      <c r="AL202" s="33"/>
      <c r="AM202" s="33"/>
    </row>
    <row r="203" spans="1:39" ht="15.75" customHeight="1">
      <c r="A203" s="35" t="s">
        <v>10</v>
      </c>
      <c r="B203" s="60" t="s">
        <v>19</v>
      </c>
      <c r="C203" s="50" t="s">
        <v>21</v>
      </c>
      <c r="D203" s="43"/>
      <c r="E203" s="43"/>
      <c r="F203" s="220" t="s">
        <v>1145</v>
      </c>
      <c r="G203" s="228">
        <f t="shared" si="151"/>
        <v>0.5</v>
      </c>
      <c r="H203" s="228">
        <f t="shared" si="152"/>
        <v>0.5</v>
      </c>
      <c r="I203" s="228">
        <f t="shared" si="153"/>
        <v>0.5</v>
      </c>
      <c r="J203" s="228">
        <f t="shared" si="154"/>
        <v>1</v>
      </c>
      <c r="K203" s="228">
        <f t="shared" si="155"/>
        <v>1</v>
      </c>
      <c r="L203" s="228">
        <f t="shared" si="156"/>
        <v>1</v>
      </c>
      <c r="M203" s="44" t="s">
        <v>120</v>
      </c>
      <c r="N203" s="33">
        <v>0.5</v>
      </c>
      <c r="O203" s="43" t="s">
        <v>1146</v>
      </c>
      <c r="P203" s="33">
        <v>0.5</v>
      </c>
      <c r="Q203" s="43" t="s">
        <v>1147</v>
      </c>
      <c r="R203" s="33">
        <v>0.5</v>
      </c>
      <c r="S203" s="43" t="s">
        <v>129</v>
      </c>
      <c r="T203" s="33">
        <v>1</v>
      </c>
      <c r="U203" s="43" t="s">
        <v>1148</v>
      </c>
      <c r="V203" s="33">
        <v>1</v>
      </c>
      <c r="W203" s="43" t="s">
        <v>1149</v>
      </c>
      <c r="X203" s="33">
        <v>1</v>
      </c>
      <c r="Y203" s="43" t="s">
        <v>1150</v>
      </c>
      <c r="Z203" s="51">
        <v>1</v>
      </c>
      <c r="AA203" s="52">
        <v>0</v>
      </c>
      <c r="AB203" s="33"/>
      <c r="AC203" s="33"/>
      <c r="AD203" s="33"/>
      <c r="AE203" s="33"/>
      <c r="AF203" s="33"/>
      <c r="AG203" s="33"/>
      <c r="AH203" s="33"/>
      <c r="AI203" s="33"/>
      <c r="AJ203" s="33"/>
      <c r="AK203" s="33"/>
      <c r="AL203" s="33"/>
      <c r="AM203" s="33"/>
    </row>
    <row r="204" spans="1:39" ht="15.75" customHeight="1">
      <c r="A204" s="35" t="s">
        <v>10</v>
      </c>
      <c r="B204" s="60" t="s">
        <v>19</v>
      </c>
      <c r="C204" s="50" t="s">
        <v>21</v>
      </c>
      <c r="D204" s="43"/>
      <c r="E204" s="43"/>
      <c r="F204" s="220" t="s">
        <v>1151</v>
      </c>
      <c r="G204" s="228">
        <f t="shared" si="151"/>
        <v>1</v>
      </c>
      <c r="H204" s="228">
        <f t="shared" si="152"/>
        <v>1</v>
      </c>
      <c r="I204" s="228">
        <f t="shared" si="153"/>
        <v>0.5</v>
      </c>
      <c r="J204" s="228">
        <f t="shared" si="154"/>
        <v>1</v>
      </c>
      <c r="K204" s="228">
        <f t="shared" si="155"/>
        <v>1</v>
      </c>
      <c r="L204" s="228">
        <f t="shared" si="156"/>
        <v>0.5</v>
      </c>
      <c r="M204" s="44" t="s">
        <v>120</v>
      </c>
      <c r="N204" s="33">
        <v>1</v>
      </c>
      <c r="O204" s="43" t="s">
        <v>1152</v>
      </c>
      <c r="P204" s="33">
        <v>1</v>
      </c>
      <c r="Q204" s="43" t="s">
        <v>1153</v>
      </c>
      <c r="R204" s="33">
        <v>0.5</v>
      </c>
      <c r="S204" s="43" t="s">
        <v>1154</v>
      </c>
      <c r="T204" s="33">
        <v>1</v>
      </c>
      <c r="U204" s="43" t="s">
        <v>1155</v>
      </c>
      <c r="V204" s="33">
        <v>1</v>
      </c>
      <c r="W204" s="43" t="s">
        <v>1156</v>
      </c>
      <c r="X204" s="33">
        <v>0.5</v>
      </c>
      <c r="Y204" s="43" t="s">
        <v>1157</v>
      </c>
      <c r="Z204" s="51">
        <v>1</v>
      </c>
      <c r="AA204" s="52">
        <v>0</v>
      </c>
      <c r="AB204" s="33"/>
      <c r="AC204" s="33"/>
      <c r="AD204" s="33"/>
      <c r="AE204" s="33"/>
      <c r="AF204" s="33"/>
      <c r="AG204" s="33"/>
      <c r="AH204" s="33"/>
      <c r="AI204" s="33"/>
      <c r="AJ204" s="33"/>
      <c r="AK204" s="33"/>
      <c r="AL204" s="33"/>
      <c r="AM204" s="33"/>
    </row>
    <row r="205" spans="1:39" ht="15.75" customHeight="1">
      <c r="A205" s="35" t="s">
        <v>10</v>
      </c>
      <c r="B205" s="60" t="s">
        <v>19</v>
      </c>
      <c r="C205" s="48" t="s">
        <v>22</v>
      </c>
      <c r="D205" s="48"/>
      <c r="E205" s="48"/>
      <c r="F205" s="222"/>
      <c r="G205" s="240">
        <f t="shared" ref="G205:L205" si="157">ROUND(AVERAGE(G206:G210,G215:G223),2)</f>
        <v>0.48</v>
      </c>
      <c r="H205" s="240">
        <f t="shared" si="157"/>
        <v>0.25</v>
      </c>
      <c r="I205" s="240">
        <f t="shared" si="157"/>
        <v>0.1</v>
      </c>
      <c r="J205" s="240">
        <f t="shared" si="157"/>
        <v>0.71</v>
      </c>
      <c r="K205" s="240">
        <f t="shared" si="157"/>
        <v>0.49</v>
      </c>
      <c r="L205" s="240">
        <f t="shared" si="157"/>
        <v>0.54</v>
      </c>
      <c r="M205" s="48"/>
      <c r="N205" s="54"/>
      <c r="O205" s="50"/>
      <c r="P205" s="54"/>
      <c r="Q205" s="50"/>
      <c r="R205" s="54"/>
      <c r="S205" s="50"/>
      <c r="T205" s="54"/>
      <c r="U205" s="50"/>
      <c r="V205" s="54"/>
      <c r="W205" s="50"/>
      <c r="X205" s="54"/>
      <c r="Y205" s="50"/>
      <c r="Z205" s="48"/>
      <c r="AA205" s="48"/>
      <c r="AB205" s="33"/>
      <c r="AC205" s="33"/>
      <c r="AD205" s="33"/>
      <c r="AE205" s="33"/>
      <c r="AF205" s="33"/>
      <c r="AG205" s="33"/>
      <c r="AH205" s="33"/>
      <c r="AI205" s="33"/>
      <c r="AJ205" s="33"/>
      <c r="AK205" s="33"/>
      <c r="AL205" s="33"/>
      <c r="AM205" s="33"/>
    </row>
    <row r="206" spans="1:39" ht="15.75" customHeight="1">
      <c r="A206" s="35" t="s">
        <v>10</v>
      </c>
      <c r="B206" s="60" t="s">
        <v>19</v>
      </c>
      <c r="C206" s="48" t="s">
        <v>22</v>
      </c>
      <c r="D206" s="42"/>
      <c r="E206" s="42"/>
      <c r="F206" s="220" t="s">
        <v>1158</v>
      </c>
      <c r="G206" s="228">
        <f t="shared" ref="G206:G209" si="158">IF(N206&lt;0, "N/A", (N206 - AA206)/(Z206-AA206))</f>
        <v>1</v>
      </c>
      <c r="H206" s="228">
        <f>IF(P206&lt;0, "N/A", (P206 - AA206)/(Z206-AA206))</f>
        <v>0.5</v>
      </c>
      <c r="I206" s="228">
        <f t="shared" ref="I206:I209" si="159">IF(R206&lt;0, "N/A", (R206 - AA206)/(Z206-AA206))</f>
        <v>0.5</v>
      </c>
      <c r="J206" s="228">
        <f t="shared" ref="J206:J209" si="160">IF(T206&lt;0, "N/A", (T206 - AA206)/(Z206-AA206))</f>
        <v>1</v>
      </c>
      <c r="K206" s="228">
        <f t="shared" ref="K206:K209" si="161">IF(V206&lt;0, "N/A", (V206 - AA206)/(Z206-AA206))</f>
        <v>1</v>
      </c>
      <c r="L206" s="228">
        <f>IF(X206&lt;0, "N/A", (X206 - AA206)/(Z206-AA206))</f>
        <v>1</v>
      </c>
      <c r="M206" s="44" t="s">
        <v>120</v>
      </c>
      <c r="N206" s="33">
        <v>1</v>
      </c>
      <c r="O206" s="43" t="s">
        <v>1159</v>
      </c>
      <c r="P206" s="33">
        <v>0.5</v>
      </c>
      <c r="Q206" s="43" t="s">
        <v>1160</v>
      </c>
      <c r="R206" s="33">
        <v>0.5</v>
      </c>
      <c r="S206" s="43" t="s">
        <v>129</v>
      </c>
      <c r="T206" s="33">
        <v>1</v>
      </c>
      <c r="U206" s="43" t="s">
        <v>1161</v>
      </c>
      <c r="V206" s="33">
        <v>1</v>
      </c>
      <c r="W206" s="43" t="s">
        <v>1162</v>
      </c>
      <c r="X206" s="33">
        <v>1</v>
      </c>
      <c r="Y206" s="43" t="s">
        <v>1163</v>
      </c>
      <c r="Z206" s="51">
        <v>1</v>
      </c>
      <c r="AA206" s="52">
        <v>0</v>
      </c>
      <c r="AB206" s="33"/>
      <c r="AC206" s="33"/>
      <c r="AD206" s="33"/>
      <c r="AE206" s="33"/>
      <c r="AF206" s="33"/>
      <c r="AG206" s="33"/>
      <c r="AH206" s="33"/>
      <c r="AI206" s="33"/>
      <c r="AJ206" s="33"/>
      <c r="AK206" s="33"/>
      <c r="AL206" s="33"/>
      <c r="AM206" s="33"/>
    </row>
    <row r="207" spans="1:39" ht="15.75" customHeight="1">
      <c r="A207" s="35" t="s">
        <v>10</v>
      </c>
      <c r="B207" s="60" t="s">
        <v>19</v>
      </c>
      <c r="C207" s="50" t="s">
        <v>22</v>
      </c>
      <c r="D207" s="43"/>
      <c r="E207" s="43"/>
      <c r="F207" s="220" t="s">
        <v>1164</v>
      </c>
      <c r="G207" s="228">
        <f t="shared" si="158"/>
        <v>0.69333333333333336</v>
      </c>
      <c r="H207" s="228">
        <f>IF(P207&lt;0,"N/A",IF(P207&gt;AA207,0,(P207-AA207)/(Z207-AA207)))</f>
        <v>0</v>
      </c>
      <c r="I207" s="228">
        <f t="shared" si="159"/>
        <v>0.82666666666666666</v>
      </c>
      <c r="J207" s="228">
        <f t="shared" si="160"/>
        <v>0.96000000000000008</v>
      </c>
      <c r="K207" s="228">
        <f t="shared" si="161"/>
        <v>0.51666666666666672</v>
      </c>
      <c r="L207" s="228">
        <f>IF(X207&lt;0, "N/A", IF(X207&gt;AA207,0, (X207 - AA207)/(Z207-AA207)))</f>
        <v>0</v>
      </c>
      <c r="M207" s="44" t="s">
        <v>502</v>
      </c>
      <c r="N207" s="33">
        <v>4.5999999999999996</v>
      </c>
      <c r="O207" s="43" t="s">
        <v>1165</v>
      </c>
      <c r="P207" s="33">
        <v>20</v>
      </c>
      <c r="Q207" s="43" t="s">
        <v>1166</v>
      </c>
      <c r="R207" s="33">
        <v>2.6</v>
      </c>
      <c r="S207" s="43" t="s">
        <v>1167</v>
      </c>
      <c r="T207" s="33">
        <v>0.6</v>
      </c>
      <c r="U207" s="43" t="s">
        <v>1168</v>
      </c>
      <c r="V207" s="33">
        <v>7.25</v>
      </c>
      <c r="W207" s="43" t="s">
        <v>1169</v>
      </c>
      <c r="X207" s="33">
        <v>70.5</v>
      </c>
      <c r="Y207" s="43" t="s">
        <v>1170</v>
      </c>
      <c r="Z207" s="51">
        <v>0</v>
      </c>
      <c r="AA207" s="52">
        <v>15</v>
      </c>
      <c r="AB207" s="33"/>
      <c r="AC207" s="33"/>
      <c r="AD207" s="33"/>
      <c r="AE207" s="33"/>
      <c r="AF207" s="33"/>
      <c r="AG207" s="33"/>
      <c r="AH207" s="33"/>
      <c r="AI207" s="33"/>
      <c r="AJ207" s="33"/>
      <c r="AK207" s="33"/>
      <c r="AL207" s="33"/>
      <c r="AM207" s="33"/>
    </row>
    <row r="208" spans="1:39" ht="15.75" customHeight="1">
      <c r="A208" s="35" t="s">
        <v>10</v>
      </c>
      <c r="B208" s="60" t="s">
        <v>19</v>
      </c>
      <c r="C208" s="50" t="s">
        <v>22</v>
      </c>
      <c r="D208" s="43"/>
      <c r="E208" s="43"/>
      <c r="F208" s="220" t="s">
        <v>1171</v>
      </c>
      <c r="G208" s="228">
        <f t="shared" si="158"/>
        <v>1</v>
      </c>
      <c r="H208" s="228">
        <f t="shared" ref="H208:H209" si="162">IF(P208&lt;0, "N/A", (P208 - AA208)/(Z208-AA208))</f>
        <v>1</v>
      </c>
      <c r="I208" s="228">
        <f t="shared" si="159"/>
        <v>0</v>
      </c>
      <c r="J208" s="228">
        <f t="shared" si="160"/>
        <v>1</v>
      </c>
      <c r="K208" s="228">
        <f t="shared" si="161"/>
        <v>1</v>
      </c>
      <c r="L208" s="228">
        <f t="shared" ref="L208:L209" si="163">IF(X208&lt;0, "N/A", (X208 - AA208)/(Z208-AA208))</f>
        <v>1</v>
      </c>
      <c r="M208" s="44" t="s">
        <v>120</v>
      </c>
      <c r="N208" s="33">
        <v>1</v>
      </c>
      <c r="O208" s="43" t="s">
        <v>1172</v>
      </c>
      <c r="P208" s="33">
        <v>1</v>
      </c>
      <c r="Q208" s="43" t="s">
        <v>1173</v>
      </c>
      <c r="R208" s="33">
        <v>0</v>
      </c>
      <c r="S208" s="43" t="s">
        <v>1174</v>
      </c>
      <c r="T208" s="33">
        <v>1</v>
      </c>
      <c r="U208" s="43" t="s">
        <v>1175</v>
      </c>
      <c r="V208" s="33">
        <v>1</v>
      </c>
      <c r="W208" s="43" t="s">
        <v>1176</v>
      </c>
      <c r="X208" s="33">
        <v>1</v>
      </c>
      <c r="Y208" s="43" t="s">
        <v>1177</v>
      </c>
      <c r="Z208" s="51">
        <v>1</v>
      </c>
      <c r="AA208" s="52">
        <v>0</v>
      </c>
      <c r="AB208" s="33"/>
      <c r="AC208" s="33"/>
      <c r="AD208" s="33"/>
      <c r="AE208" s="33"/>
      <c r="AF208" s="33"/>
      <c r="AG208" s="33"/>
      <c r="AH208" s="33"/>
      <c r="AI208" s="33"/>
      <c r="AJ208" s="33"/>
      <c r="AK208" s="33"/>
      <c r="AL208" s="33"/>
      <c r="AM208" s="33"/>
    </row>
    <row r="209" spans="1:39" ht="15.75" customHeight="1">
      <c r="A209" s="35" t="s">
        <v>10</v>
      </c>
      <c r="B209" s="60" t="s">
        <v>19</v>
      </c>
      <c r="C209" s="50" t="s">
        <v>22</v>
      </c>
      <c r="D209" s="43"/>
      <c r="E209" s="43"/>
      <c r="F209" s="220" t="s">
        <v>1178</v>
      </c>
      <c r="G209" s="228">
        <f t="shared" si="158"/>
        <v>1</v>
      </c>
      <c r="H209" s="228">
        <f t="shared" si="162"/>
        <v>1</v>
      </c>
      <c r="I209" s="228">
        <f t="shared" si="159"/>
        <v>0</v>
      </c>
      <c r="J209" s="228">
        <f t="shared" si="160"/>
        <v>1</v>
      </c>
      <c r="K209" s="228">
        <f t="shared" si="161"/>
        <v>1</v>
      </c>
      <c r="L209" s="228">
        <f t="shared" si="163"/>
        <v>1</v>
      </c>
      <c r="M209" s="44" t="s">
        <v>120</v>
      </c>
      <c r="N209" s="33">
        <v>1</v>
      </c>
      <c r="O209" s="43" t="s">
        <v>1179</v>
      </c>
      <c r="P209" s="33">
        <v>1</v>
      </c>
      <c r="Q209" s="43" t="s">
        <v>1180</v>
      </c>
      <c r="R209" s="33">
        <v>0</v>
      </c>
      <c r="S209" s="43" t="s">
        <v>129</v>
      </c>
      <c r="T209" s="33">
        <v>1</v>
      </c>
      <c r="U209" s="43" t="s">
        <v>1181</v>
      </c>
      <c r="V209" s="33">
        <v>1</v>
      </c>
      <c r="W209" s="43" t="s">
        <v>1182</v>
      </c>
      <c r="X209" s="33">
        <v>1</v>
      </c>
      <c r="Y209" s="43" t="s">
        <v>1183</v>
      </c>
      <c r="Z209" s="51">
        <v>1</v>
      </c>
      <c r="AA209" s="52">
        <v>0</v>
      </c>
      <c r="AB209" s="33"/>
      <c r="AC209" s="33"/>
      <c r="AD209" s="33"/>
      <c r="AE209" s="33"/>
      <c r="AF209" s="33"/>
      <c r="AG209" s="33"/>
      <c r="AH209" s="33"/>
      <c r="AI209" s="33"/>
      <c r="AJ209" s="33"/>
      <c r="AK209" s="33"/>
      <c r="AL209" s="33"/>
      <c r="AM209" s="33"/>
    </row>
    <row r="210" spans="1:39" ht="15.75" customHeight="1">
      <c r="A210" s="35" t="s">
        <v>10</v>
      </c>
      <c r="B210" s="60" t="s">
        <v>19</v>
      </c>
      <c r="C210" s="50" t="s">
        <v>22</v>
      </c>
      <c r="D210" s="42" t="s">
        <v>1184</v>
      </c>
      <c r="E210" s="43"/>
      <c r="F210" s="220" t="s">
        <v>1185</v>
      </c>
      <c r="G210" s="228">
        <f t="shared" ref="G210:L210" si="164">ROUND(AVERAGE(G211:G214),2)</f>
        <v>1</v>
      </c>
      <c r="H210" s="228">
        <f t="shared" si="164"/>
        <v>1</v>
      </c>
      <c r="I210" s="228">
        <f t="shared" si="164"/>
        <v>0.13</v>
      </c>
      <c r="J210" s="228">
        <f t="shared" si="164"/>
        <v>1</v>
      </c>
      <c r="K210" s="228">
        <f t="shared" si="164"/>
        <v>0.88</v>
      </c>
      <c r="L210" s="228">
        <f t="shared" si="164"/>
        <v>1</v>
      </c>
      <c r="M210" s="28"/>
      <c r="N210" s="33"/>
      <c r="O210" s="43"/>
      <c r="P210" s="33"/>
      <c r="Q210" s="43"/>
      <c r="R210" s="33"/>
      <c r="S210" s="43"/>
      <c r="T210" s="33"/>
      <c r="U210" s="43"/>
      <c r="V210" s="33"/>
      <c r="W210" s="43"/>
      <c r="X210" s="33"/>
      <c r="Y210" s="43"/>
      <c r="Z210" s="43"/>
      <c r="AA210" s="43"/>
      <c r="AB210" s="33"/>
      <c r="AC210" s="33"/>
      <c r="AD210" s="33"/>
      <c r="AE210" s="33"/>
      <c r="AF210" s="33"/>
      <c r="AG210" s="33"/>
      <c r="AH210" s="33"/>
      <c r="AI210" s="33"/>
      <c r="AJ210" s="33"/>
      <c r="AK210" s="33"/>
      <c r="AL210" s="33"/>
      <c r="AM210" s="33"/>
    </row>
    <row r="211" spans="1:39" ht="15.75" customHeight="1">
      <c r="A211" s="35" t="s">
        <v>10</v>
      </c>
      <c r="B211" s="60" t="s">
        <v>19</v>
      </c>
      <c r="C211" s="50" t="s">
        <v>22</v>
      </c>
      <c r="D211" s="43" t="s">
        <v>1184</v>
      </c>
      <c r="E211" s="43"/>
      <c r="F211" s="220" t="s">
        <v>1186</v>
      </c>
      <c r="G211" s="228">
        <f t="shared" ref="G211:G214" si="165">IF(N211&lt;0, "N/A", (N211 - AA211)/(Z211-AA211))</f>
        <v>1</v>
      </c>
      <c r="H211" s="228">
        <f t="shared" ref="H211:H214" si="166">IF(P211&lt;0, "N/A", (P211 - AA211)/(Z211-AA211))</f>
        <v>1</v>
      </c>
      <c r="I211" s="228">
        <f t="shared" ref="I211:I214" si="167">IF(R211&lt;0, "N/A", (R211 - AA211)/(Z211-AA211))</f>
        <v>0</v>
      </c>
      <c r="J211" s="228">
        <f t="shared" ref="J211:J214" si="168">IF(T211&lt;0, "N/A", (T211 - AA211)/(Z211-AA211))</f>
        <v>1</v>
      </c>
      <c r="K211" s="228">
        <f t="shared" ref="K211:K214" si="169">IF(V211&lt;0, "N/A", (V211 - AA211)/(Z211-AA211))</f>
        <v>1</v>
      </c>
      <c r="L211" s="228">
        <f t="shared" ref="L211:L214" si="170">IF(X211&lt;0, "N/A", (X211 - AA211)/(Z211-AA211))</f>
        <v>1</v>
      </c>
      <c r="M211" s="44" t="s">
        <v>120</v>
      </c>
      <c r="N211" s="33">
        <v>1</v>
      </c>
      <c r="O211" s="43" t="s">
        <v>1187</v>
      </c>
      <c r="P211" s="33">
        <v>1</v>
      </c>
      <c r="Q211" s="43" t="s">
        <v>1188</v>
      </c>
      <c r="R211" s="33">
        <v>0</v>
      </c>
      <c r="S211" s="43" t="s">
        <v>1189</v>
      </c>
      <c r="T211" s="33">
        <v>1</v>
      </c>
      <c r="U211" s="43" t="s">
        <v>1190</v>
      </c>
      <c r="V211" s="33">
        <v>1</v>
      </c>
      <c r="W211" s="43" t="s">
        <v>1191</v>
      </c>
      <c r="X211" s="33">
        <v>1</v>
      </c>
      <c r="Y211" s="43" t="s">
        <v>1192</v>
      </c>
      <c r="Z211" s="51">
        <v>1</v>
      </c>
      <c r="AA211" s="52">
        <v>0</v>
      </c>
      <c r="AB211" s="33"/>
      <c r="AC211" s="33"/>
      <c r="AD211" s="33"/>
      <c r="AE211" s="33"/>
      <c r="AF211" s="33"/>
      <c r="AG211" s="33"/>
      <c r="AH211" s="33"/>
      <c r="AI211" s="33"/>
      <c r="AJ211" s="33"/>
      <c r="AK211" s="33"/>
      <c r="AL211" s="33"/>
      <c r="AM211" s="33"/>
    </row>
    <row r="212" spans="1:39" ht="15.75" customHeight="1">
      <c r="A212" s="35" t="s">
        <v>10</v>
      </c>
      <c r="B212" s="60" t="s">
        <v>19</v>
      </c>
      <c r="C212" s="50" t="s">
        <v>22</v>
      </c>
      <c r="D212" s="43" t="s">
        <v>1184</v>
      </c>
      <c r="E212" s="43"/>
      <c r="F212" s="220" t="s">
        <v>1193</v>
      </c>
      <c r="G212" s="228">
        <f t="shared" si="165"/>
        <v>1</v>
      </c>
      <c r="H212" s="228">
        <f t="shared" si="166"/>
        <v>1</v>
      </c>
      <c r="I212" s="228">
        <f t="shared" si="167"/>
        <v>0</v>
      </c>
      <c r="J212" s="228">
        <f t="shared" si="168"/>
        <v>1</v>
      </c>
      <c r="K212" s="228">
        <f t="shared" si="169"/>
        <v>1</v>
      </c>
      <c r="L212" s="228">
        <f t="shared" si="170"/>
        <v>1</v>
      </c>
      <c r="M212" s="44" t="s">
        <v>120</v>
      </c>
      <c r="N212" s="33">
        <v>1</v>
      </c>
      <c r="O212" s="43" t="s">
        <v>1179</v>
      </c>
      <c r="P212" s="33">
        <v>1</v>
      </c>
      <c r="Q212" s="43" t="s">
        <v>1194</v>
      </c>
      <c r="R212" s="33">
        <v>0</v>
      </c>
      <c r="S212" s="43" t="s">
        <v>1195</v>
      </c>
      <c r="T212" s="33">
        <v>1</v>
      </c>
      <c r="U212" s="43" t="s">
        <v>1196</v>
      </c>
      <c r="V212" s="33">
        <v>1</v>
      </c>
      <c r="W212" s="43" t="s">
        <v>1197</v>
      </c>
      <c r="X212" s="33">
        <v>1</v>
      </c>
      <c r="Y212" s="43" t="s">
        <v>1198</v>
      </c>
      <c r="Z212" s="51">
        <v>1</v>
      </c>
      <c r="AA212" s="52">
        <v>0</v>
      </c>
      <c r="AB212" s="33"/>
      <c r="AC212" s="33"/>
      <c r="AD212" s="33"/>
      <c r="AE212" s="33"/>
      <c r="AF212" s="33"/>
      <c r="AG212" s="33"/>
      <c r="AH212" s="33"/>
      <c r="AI212" s="33"/>
      <c r="AJ212" s="33"/>
      <c r="AK212" s="33"/>
      <c r="AL212" s="33"/>
      <c r="AM212" s="33"/>
    </row>
    <row r="213" spans="1:39" ht="15.75" customHeight="1">
      <c r="A213" s="35" t="s">
        <v>10</v>
      </c>
      <c r="B213" s="60" t="s">
        <v>19</v>
      </c>
      <c r="C213" s="50" t="s">
        <v>22</v>
      </c>
      <c r="D213" s="43" t="s">
        <v>1184</v>
      </c>
      <c r="E213" s="43"/>
      <c r="F213" s="220" t="s">
        <v>1199</v>
      </c>
      <c r="G213" s="228">
        <f t="shared" si="165"/>
        <v>1</v>
      </c>
      <c r="H213" s="228">
        <f t="shared" si="166"/>
        <v>1</v>
      </c>
      <c r="I213" s="228">
        <f t="shared" si="167"/>
        <v>0</v>
      </c>
      <c r="J213" s="228">
        <f t="shared" si="168"/>
        <v>1</v>
      </c>
      <c r="K213" s="228">
        <f t="shared" si="169"/>
        <v>1</v>
      </c>
      <c r="L213" s="228">
        <f t="shared" si="170"/>
        <v>1</v>
      </c>
      <c r="M213" s="44" t="s">
        <v>120</v>
      </c>
      <c r="N213" s="33">
        <v>1</v>
      </c>
      <c r="O213" s="43" t="s">
        <v>1179</v>
      </c>
      <c r="P213" s="33">
        <v>1</v>
      </c>
      <c r="Q213" s="43" t="s">
        <v>1200</v>
      </c>
      <c r="R213" s="33">
        <v>0</v>
      </c>
      <c r="S213" s="43" t="s">
        <v>1201</v>
      </c>
      <c r="T213" s="33">
        <v>1</v>
      </c>
      <c r="U213" s="43" t="s">
        <v>1202</v>
      </c>
      <c r="V213" s="33">
        <v>1</v>
      </c>
      <c r="W213" s="43" t="s">
        <v>1203</v>
      </c>
      <c r="X213" s="33">
        <v>1</v>
      </c>
      <c r="Y213" s="43" t="s">
        <v>1198</v>
      </c>
      <c r="Z213" s="51">
        <v>1</v>
      </c>
      <c r="AA213" s="52">
        <v>0</v>
      </c>
      <c r="AB213" s="33"/>
      <c r="AC213" s="33"/>
      <c r="AD213" s="33"/>
      <c r="AE213" s="33"/>
      <c r="AF213" s="33"/>
      <c r="AG213" s="33"/>
      <c r="AH213" s="33"/>
      <c r="AI213" s="33"/>
      <c r="AJ213" s="33"/>
      <c r="AK213" s="33"/>
      <c r="AL213" s="33"/>
      <c r="AM213" s="33"/>
    </row>
    <row r="214" spans="1:39" ht="15.75" customHeight="1">
      <c r="A214" s="35" t="s">
        <v>10</v>
      </c>
      <c r="B214" s="60" t="s">
        <v>19</v>
      </c>
      <c r="C214" s="50" t="s">
        <v>22</v>
      </c>
      <c r="D214" s="43" t="s">
        <v>1184</v>
      </c>
      <c r="E214" s="43"/>
      <c r="F214" s="220" t="s">
        <v>1204</v>
      </c>
      <c r="G214" s="228">
        <f t="shared" si="165"/>
        <v>1</v>
      </c>
      <c r="H214" s="228">
        <f t="shared" si="166"/>
        <v>1</v>
      </c>
      <c r="I214" s="228">
        <f t="shared" si="167"/>
        <v>0.5</v>
      </c>
      <c r="J214" s="228">
        <f t="shared" si="168"/>
        <v>1</v>
      </c>
      <c r="K214" s="228">
        <f t="shared" si="169"/>
        <v>0.5</v>
      </c>
      <c r="L214" s="228">
        <f t="shared" si="170"/>
        <v>1</v>
      </c>
      <c r="M214" s="44" t="s">
        <v>120</v>
      </c>
      <c r="N214" s="33">
        <v>1</v>
      </c>
      <c r="O214" s="43" t="s">
        <v>1179</v>
      </c>
      <c r="P214" s="33">
        <v>1</v>
      </c>
      <c r="Q214" s="43" t="s">
        <v>1205</v>
      </c>
      <c r="R214" s="33">
        <v>0.5</v>
      </c>
      <c r="S214" s="43" t="s">
        <v>129</v>
      </c>
      <c r="T214" s="33">
        <v>1</v>
      </c>
      <c r="U214" s="43" t="s">
        <v>129</v>
      </c>
      <c r="V214" s="33">
        <v>0.5</v>
      </c>
      <c r="W214" s="43" t="s">
        <v>1206</v>
      </c>
      <c r="X214" s="33">
        <v>1</v>
      </c>
      <c r="Y214" s="43" t="s">
        <v>1207</v>
      </c>
      <c r="Z214" s="51">
        <v>1</v>
      </c>
      <c r="AA214" s="52">
        <v>0</v>
      </c>
      <c r="AB214" s="33"/>
      <c r="AC214" s="33"/>
      <c r="AD214" s="33"/>
      <c r="AE214" s="33"/>
      <c r="AF214" s="33"/>
      <c r="AG214" s="33"/>
      <c r="AH214" s="33"/>
      <c r="AI214" s="33"/>
      <c r="AJ214" s="33"/>
      <c r="AK214" s="33"/>
      <c r="AL214" s="33"/>
      <c r="AM214" s="33"/>
    </row>
    <row r="215" spans="1:39" ht="33.75" customHeight="1">
      <c r="A215" s="35" t="s">
        <v>10</v>
      </c>
      <c r="B215" s="60" t="s">
        <v>19</v>
      </c>
      <c r="C215" s="50" t="s">
        <v>22</v>
      </c>
      <c r="D215" s="43"/>
      <c r="E215" s="43"/>
      <c r="F215" s="220" t="s">
        <v>1208</v>
      </c>
      <c r="G215" s="228">
        <f t="shared" ref="G215:G223" si="171">IF(Z215&gt;0,IF(N215&lt;0, "N/A", (N215 - AA215)/(Z215-AA215)),1)</f>
        <v>0.5</v>
      </c>
      <c r="H215" s="228">
        <f t="shared" ref="H215:H223" si="172">IF(Z215&gt;0,IF(P215&lt;0, "N/A", (P215 - AA215)/(Z215-AA215)),1)</f>
        <v>0</v>
      </c>
      <c r="I215" s="228">
        <f t="shared" ref="I215:I223" si="173">IF(Z215&gt;0,IF(R215&lt;0, "N/A", (R215 - AA215)/(Z215-AA215)),1)</f>
        <v>0</v>
      </c>
      <c r="J215" s="228">
        <f t="shared" ref="J215:J223" si="174">IF(Z215&gt;0,IF(T215&lt;0, "N/A", (T215 - AA215)/(Z215-AA215)),1)</f>
        <v>1</v>
      </c>
      <c r="K215" s="228">
        <f t="shared" ref="K215:K223" si="175">IF(Z215&gt;0,IF(V215&lt;0, "N/A", (V215 - AA215)/(Z215-AA215)),1)</f>
        <v>0</v>
      </c>
      <c r="L215" s="228">
        <f t="shared" ref="L215:L223" si="176">IF(Z215&gt;0,IF(X215&lt;0, "N/A", (X215 - AA215)/(Z215-AA215)),1)</f>
        <v>1</v>
      </c>
      <c r="M215" s="44" t="s">
        <v>120</v>
      </c>
      <c r="N215" s="33">
        <v>0.5</v>
      </c>
      <c r="O215" s="43" t="s">
        <v>1209</v>
      </c>
      <c r="P215" s="33">
        <v>0</v>
      </c>
      <c r="Q215" s="43" t="s">
        <v>1210</v>
      </c>
      <c r="R215" s="33">
        <v>0</v>
      </c>
      <c r="S215" s="43" t="s">
        <v>129</v>
      </c>
      <c r="T215" s="33">
        <v>1</v>
      </c>
      <c r="U215" s="43" t="s">
        <v>1211</v>
      </c>
      <c r="V215" s="33">
        <v>0</v>
      </c>
      <c r="W215" s="43" t="s">
        <v>1212</v>
      </c>
      <c r="X215" s="33">
        <v>1</v>
      </c>
      <c r="Y215" s="43" t="s">
        <v>1213</v>
      </c>
      <c r="Z215" s="51">
        <v>1</v>
      </c>
      <c r="AA215" s="52">
        <v>0</v>
      </c>
      <c r="AB215" s="33"/>
      <c r="AC215" s="33"/>
      <c r="AD215" s="33"/>
      <c r="AE215" s="33"/>
      <c r="AF215" s="33"/>
      <c r="AG215" s="33"/>
      <c r="AH215" s="33"/>
      <c r="AI215" s="33"/>
      <c r="AJ215" s="33"/>
      <c r="AK215" s="33"/>
      <c r="AL215" s="33"/>
      <c r="AM215" s="33"/>
    </row>
    <row r="216" spans="1:39" ht="49.5" customHeight="1">
      <c r="A216" s="35" t="s">
        <v>10</v>
      </c>
      <c r="B216" s="60" t="s">
        <v>19</v>
      </c>
      <c r="C216" s="50" t="s">
        <v>22</v>
      </c>
      <c r="D216" s="43"/>
      <c r="E216" s="43"/>
      <c r="F216" s="220" t="s">
        <v>1214</v>
      </c>
      <c r="G216" s="228">
        <f t="shared" si="171"/>
        <v>1</v>
      </c>
      <c r="H216" s="228">
        <f t="shared" si="172"/>
        <v>0</v>
      </c>
      <c r="I216" s="228">
        <f t="shared" si="173"/>
        <v>0</v>
      </c>
      <c r="J216" s="228">
        <f t="shared" si="174"/>
        <v>1</v>
      </c>
      <c r="K216" s="228">
        <f t="shared" si="175"/>
        <v>0.5</v>
      </c>
      <c r="L216" s="228">
        <f t="shared" si="176"/>
        <v>1</v>
      </c>
      <c r="M216" s="44" t="s">
        <v>120</v>
      </c>
      <c r="N216" s="33">
        <v>1</v>
      </c>
      <c r="O216" s="43" t="s">
        <v>1215</v>
      </c>
      <c r="P216" s="33">
        <v>0</v>
      </c>
      <c r="Q216" s="43" t="s">
        <v>1216</v>
      </c>
      <c r="R216" s="33">
        <v>0</v>
      </c>
      <c r="S216" s="43" t="s">
        <v>129</v>
      </c>
      <c r="T216" s="33">
        <v>1</v>
      </c>
      <c r="U216" s="43" t="s">
        <v>1217</v>
      </c>
      <c r="V216" s="33">
        <v>0.5</v>
      </c>
      <c r="W216" s="43" t="s">
        <v>1218</v>
      </c>
      <c r="X216" s="33">
        <v>1</v>
      </c>
      <c r="Y216" s="43" t="s">
        <v>1219</v>
      </c>
      <c r="Z216" s="51">
        <v>1</v>
      </c>
      <c r="AA216" s="52">
        <v>0</v>
      </c>
      <c r="AB216" s="33"/>
      <c r="AC216" s="33"/>
      <c r="AD216" s="33"/>
      <c r="AE216" s="33"/>
      <c r="AF216" s="33"/>
      <c r="AG216" s="33"/>
      <c r="AH216" s="33"/>
      <c r="AI216" s="33"/>
      <c r="AJ216" s="33"/>
      <c r="AK216" s="33"/>
      <c r="AL216" s="33"/>
      <c r="AM216" s="33"/>
    </row>
    <row r="217" spans="1:39" ht="45" customHeight="1">
      <c r="A217" s="35" t="s">
        <v>10</v>
      </c>
      <c r="B217" s="60" t="s">
        <v>19</v>
      </c>
      <c r="C217" s="50" t="s">
        <v>22</v>
      </c>
      <c r="D217" s="43"/>
      <c r="E217" s="43"/>
      <c r="F217" s="220" t="s">
        <v>1220</v>
      </c>
      <c r="G217" s="228">
        <f t="shared" si="171"/>
        <v>0</v>
      </c>
      <c r="H217" s="228">
        <f t="shared" si="172"/>
        <v>0</v>
      </c>
      <c r="I217" s="228">
        <f t="shared" si="173"/>
        <v>0</v>
      </c>
      <c r="J217" s="228">
        <f t="shared" si="174"/>
        <v>0.5</v>
      </c>
      <c r="K217" s="228">
        <f t="shared" si="175"/>
        <v>0.5</v>
      </c>
      <c r="L217" s="228">
        <f t="shared" si="176"/>
        <v>0.5</v>
      </c>
      <c r="M217" s="44" t="s">
        <v>120</v>
      </c>
      <c r="N217" s="33">
        <v>0</v>
      </c>
      <c r="O217" s="43" t="s">
        <v>1221</v>
      </c>
      <c r="P217" s="33">
        <v>0</v>
      </c>
      <c r="Q217" s="43" t="s">
        <v>1222</v>
      </c>
      <c r="R217" s="33">
        <v>0</v>
      </c>
      <c r="S217" s="43" t="s">
        <v>129</v>
      </c>
      <c r="T217" s="33">
        <v>0.5</v>
      </c>
      <c r="U217" s="43" t="s">
        <v>1223</v>
      </c>
      <c r="V217" s="33">
        <v>0.5</v>
      </c>
      <c r="W217" s="43" t="s">
        <v>1224</v>
      </c>
      <c r="X217" s="33">
        <v>0.5</v>
      </c>
      <c r="Y217" s="43" t="s">
        <v>1225</v>
      </c>
      <c r="Z217" s="51">
        <v>1</v>
      </c>
      <c r="AA217" s="52">
        <v>0</v>
      </c>
      <c r="AB217" s="33"/>
      <c r="AC217" s="33"/>
      <c r="AD217" s="33"/>
      <c r="AE217" s="33"/>
      <c r="AF217" s="33"/>
      <c r="AG217" s="33"/>
      <c r="AH217" s="33"/>
      <c r="AI217" s="33"/>
      <c r="AJ217" s="33"/>
      <c r="AK217" s="33"/>
      <c r="AL217" s="33"/>
      <c r="AM217" s="33"/>
    </row>
    <row r="218" spans="1:39" ht="15.75" customHeight="1">
      <c r="A218" s="35" t="s">
        <v>10</v>
      </c>
      <c r="B218" s="60" t="s">
        <v>19</v>
      </c>
      <c r="C218" s="50" t="s">
        <v>22</v>
      </c>
      <c r="D218" s="43"/>
      <c r="E218" s="43"/>
      <c r="F218" s="220" t="s">
        <v>1226</v>
      </c>
      <c r="G218" s="228">
        <f t="shared" si="171"/>
        <v>0</v>
      </c>
      <c r="H218" s="228">
        <f t="shared" si="172"/>
        <v>0</v>
      </c>
      <c r="I218" s="228">
        <f t="shared" si="173"/>
        <v>0</v>
      </c>
      <c r="J218" s="228">
        <f t="shared" si="174"/>
        <v>0</v>
      </c>
      <c r="K218" s="228">
        <f t="shared" si="175"/>
        <v>0</v>
      </c>
      <c r="L218" s="228">
        <f t="shared" si="176"/>
        <v>0.5</v>
      </c>
      <c r="M218" s="44" t="s">
        <v>120</v>
      </c>
      <c r="N218" s="33">
        <v>0</v>
      </c>
      <c r="O218" s="43" t="s">
        <v>1227</v>
      </c>
      <c r="P218" s="33">
        <v>0</v>
      </c>
      <c r="Q218" s="43" t="s">
        <v>1228</v>
      </c>
      <c r="R218" s="33">
        <v>0</v>
      </c>
      <c r="S218" s="43" t="s">
        <v>129</v>
      </c>
      <c r="T218" s="33">
        <v>0</v>
      </c>
      <c r="U218" s="43" t="s">
        <v>1008</v>
      </c>
      <c r="V218" s="33">
        <v>0</v>
      </c>
      <c r="W218" s="43" t="s">
        <v>1229</v>
      </c>
      <c r="X218" s="33">
        <v>0.5</v>
      </c>
      <c r="Y218" s="43" t="s">
        <v>1230</v>
      </c>
      <c r="Z218" s="51">
        <v>1</v>
      </c>
      <c r="AA218" s="52">
        <v>0</v>
      </c>
      <c r="AB218" s="33"/>
      <c r="AC218" s="33"/>
      <c r="AD218" s="33"/>
      <c r="AE218" s="33"/>
      <c r="AF218" s="33"/>
      <c r="AG218" s="33"/>
      <c r="AH218" s="33"/>
      <c r="AI218" s="33"/>
      <c r="AJ218" s="33"/>
      <c r="AK218" s="33"/>
      <c r="AL218" s="33"/>
      <c r="AM218" s="33"/>
    </row>
    <row r="219" spans="1:39" ht="15.75" customHeight="1">
      <c r="A219" s="35" t="s">
        <v>10</v>
      </c>
      <c r="B219" s="60" t="s">
        <v>19</v>
      </c>
      <c r="C219" s="50" t="s">
        <v>22</v>
      </c>
      <c r="D219" s="43"/>
      <c r="E219" s="43"/>
      <c r="F219" s="220" t="s">
        <v>1231</v>
      </c>
      <c r="G219" s="228">
        <f t="shared" si="171"/>
        <v>0</v>
      </c>
      <c r="H219" s="228">
        <f t="shared" si="172"/>
        <v>0</v>
      </c>
      <c r="I219" s="228">
        <f t="shared" si="173"/>
        <v>0</v>
      </c>
      <c r="J219" s="228">
        <f t="shared" si="174"/>
        <v>0.5</v>
      </c>
      <c r="K219" s="228">
        <f t="shared" si="175"/>
        <v>0</v>
      </c>
      <c r="L219" s="228">
        <f t="shared" si="176"/>
        <v>0</v>
      </c>
      <c r="M219" s="44" t="s">
        <v>120</v>
      </c>
      <c r="N219" s="33">
        <v>0</v>
      </c>
      <c r="O219" s="43" t="s">
        <v>1232</v>
      </c>
      <c r="P219" s="33">
        <v>0</v>
      </c>
      <c r="Q219" s="43" t="s">
        <v>1233</v>
      </c>
      <c r="R219" s="33">
        <v>0</v>
      </c>
      <c r="S219" s="43" t="s">
        <v>129</v>
      </c>
      <c r="T219" s="33">
        <v>0.5</v>
      </c>
      <c r="U219" s="43" t="s">
        <v>1234</v>
      </c>
      <c r="V219" s="33">
        <v>0</v>
      </c>
      <c r="W219" s="43" t="s">
        <v>1235</v>
      </c>
      <c r="X219" s="33">
        <v>0</v>
      </c>
      <c r="Y219" s="43" t="s">
        <v>1236</v>
      </c>
      <c r="Z219" s="51">
        <v>1</v>
      </c>
      <c r="AA219" s="52">
        <v>0</v>
      </c>
      <c r="AB219" s="33"/>
      <c r="AC219" s="33"/>
      <c r="AD219" s="33"/>
      <c r="AE219" s="33"/>
      <c r="AF219" s="33"/>
      <c r="AG219" s="33"/>
      <c r="AH219" s="33"/>
      <c r="AI219" s="33"/>
      <c r="AJ219" s="33"/>
      <c r="AK219" s="33"/>
      <c r="AL219" s="33"/>
      <c r="AM219" s="33"/>
    </row>
    <row r="220" spans="1:39" ht="15.75" customHeight="1">
      <c r="A220" s="35" t="s">
        <v>10</v>
      </c>
      <c r="B220" s="60" t="s">
        <v>19</v>
      </c>
      <c r="C220" s="50" t="s">
        <v>22</v>
      </c>
      <c r="D220" s="43"/>
      <c r="E220" s="43"/>
      <c r="F220" s="220" t="s">
        <v>1237</v>
      </c>
      <c r="G220" s="228">
        <f t="shared" si="171"/>
        <v>0</v>
      </c>
      <c r="H220" s="228">
        <f t="shared" si="172"/>
        <v>0</v>
      </c>
      <c r="I220" s="228">
        <f t="shared" si="173"/>
        <v>0</v>
      </c>
      <c r="J220" s="228">
        <f t="shared" si="174"/>
        <v>0.5</v>
      </c>
      <c r="K220" s="228">
        <f t="shared" si="175"/>
        <v>0</v>
      </c>
      <c r="L220" s="228">
        <f t="shared" si="176"/>
        <v>0</v>
      </c>
      <c r="M220" s="44" t="s">
        <v>120</v>
      </c>
      <c r="N220" s="33">
        <v>0</v>
      </c>
      <c r="O220" s="43" t="s">
        <v>1238</v>
      </c>
      <c r="P220" s="33">
        <v>0</v>
      </c>
      <c r="Q220" s="43" t="s">
        <v>1239</v>
      </c>
      <c r="R220" s="33">
        <v>0</v>
      </c>
      <c r="S220" s="43" t="s">
        <v>129</v>
      </c>
      <c r="T220" s="33">
        <v>0.5</v>
      </c>
      <c r="U220" s="43" t="s">
        <v>1240</v>
      </c>
      <c r="V220" s="33">
        <v>0</v>
      </c>
      <c r="W220" s="43" t="s">
        <v>1241</v>
      </c>
      <c r="X220" s="33">
        <v>0</v>
      </c>
      <c r="Y220" s="43" t="s">
        <v>1242</v>
      </c>
      <c r="Z220" s="51">
        <v>1</v>
      </c>
      <c r="AA220" s="52">
        <v>0</v>
      </c>
      <c r="AB220" s="33"/>
      <c r="AC220" s="33"/>
      <c r="AD220" s="33"/>
      <c r="AE220" s="33"/>
      <c r="AF220" s="33"/>
      <c r="AG220" s="33"/>
      <c r="AH220" s="33"/>
      <c r="AI220" s="33"/>
      <c r="AJ220" s="33"/>
      <c r="AK220" s="33"/>
      <c r="AL220" s="33"/>
      <c r="AM220" s="33"/>
    </row>
    <row r="221" spans="1:39" ht="15.75" customHeight="1">
      <c r="A221" s="35" t="s">
        <v>10</v>
      </c>
      <c r="B221" s="60" t="s">
        <v>19</v>
      </c>
      <c r="C221" s="50" t="s">
        <v>22</v>
      </c>
      <c r="D221" s="43"/>
      <c r="E221" s="43"/>
      <c r="F221" s="220" t="s">
        <v>1243</v>
      </c>
      <c r="G221" s="228">
        <f t="shared" si="171"/>
        <v>0.5</v>
      </c>
      <c r="H221" s="228">
        <f t="shared" si="172"/>
        <v>0</v>
      </c>
      <c r="I221" s="228">
        <f t="shared" si="173"/>
        <v>0</v>
      </c>
      <c r="J221" s="228">
        <f t="shared" si="174"/>
        <v>0.5</v>
      </c>
      <c r="K221" s="228">
        <f t="shared" si="175"/>
        <v>0.5</v>
      </c>
      <c r="L221" s="228">
        <f t="shared" si="176"/>
        <v>0</v>
      </c>
      <c r="M221" s="44" t="s">
        <v>120</v>
      </c>
      <c r="N221" s="33">
        <v>0.5</v>
      </c>
      <c r="O221" s="43" t="s">
        <v>1244</v>
      </c>
      <c r="P221" s="33">
        <v>0</v>
      </c>
      <c r="Q221" s="43" t="s">
        <v>1245</v>
      </c>
      <c r="R221" s="33">
        <v>0</v>
      </c>
      <c r="S221" s="43" t="s">
        <v>129</v>
      </c>
      <c r="T221" s="33">
        <v>0.5</v>
      </c>
      <c r="U221" s="43" t="s">
        <v>1246</v>
      </c>
      <c r="V221" s="33">
        <v>0.5</v>
      </c>
      <c r="W221" s="43" t="s">
        <v>1247</v>
      </c>
      <c r="X221" s="33">
        <v>0</v>
      </c>
      <c r="Y221" s="43" t="s">
        <v>1248</v>
      </c>
      <c r="Z221" s="51">
        <v>1</v>
      </c>
      <c r="AA221" s="52">
        <v>0</v>
      </c>
      <c r="AB221" s="33"/>
      <c r="AC221" s="33"/>
      <c r="AD221" s="33"/>
      <c r="AE221" s="33"/>
      <c r="AF221" s="33"/>
      <c r="AG221" s="33"/>
      <c r="AH221" s="33"/>
      <c r="AI221" s="33"/>
      <c r="AJ221" s="33"/>
      <c r="AK221" s="33"/>
      <c r="AL221" s="33"/>
      <c r="AM221" s="33"/>
    </row>
    <row r="222" spans="1:39" ht="15.75" customHeight="1">
      <c r="A222" s="35" t="s">
        <v>10</v>
      </c>
      <c r="B222" s="60" t="s">
        <v>19</v>
      </c>
      <c r="C222" s="50" t="s">
        <v>22</v>
      </c>
      <c r="D222" s="43"/>
      <c r="E222" s="43"/>
      <c r="F222" s="220" t="s">
        <v>1249</v>
      </c>
      <c r="G222" s="228">
        <f t="shared" si="171"/>
        <v>0</v>
      </c>
      <c r="H222" s="228">
        <f t="shared" si="172"/>
        <v>0</v>
      </c>
      <c r="I222" s="228">
        <f t="shared" si="173"/>
        <v>0</v>
      </c>
      <c r="J222" s="228">
        <f t="shared" si="174"/>
        <v>0</v>
      </c>
      <c r="K222" s="228">
        <f t="shared" si="175"/>
        <v>0</v>
      </c>
      <c r="L222" s="228">
        <f t="shared" si="176"/>
        <v>0</v>
      </c>
      <c r="M222" s="44" t="s">
        <v>120</v>
      </c>
      <c r="N222" s="33">
        <v>0</v>
      </c>
      <c r="O222" s="43" t="s">
        <v>1250</v>
      </c>
      <c r="P222" s="33">
        <v>0</v>
      </c>
      <c r="Q222" s="43" t="s">
        <v>1251</v>
      </c>
      <c r="R222" s="33">
        <v>0</v>
      </c>
      <c r="S222" s="43" t="s">
        <v>129</v>
      </c>
      <c r="T222" s="33">
        <v>0</v>
      </c>
      <c r="U222" s="43" t="s">
        <v>129</v>
      </c>
      <c r="V222" s="33">
        <v>0</v>
      </c>
      <c r="W222" s="43" t="s">
        <v>1252</v>
      </c>
      <c r="X222" s="33">
        <v>0</v>
      </c>
      <c r="Y222" s="43" t="s">
        <v>1253</v>
      </c>
      <c r="Z222" s="51">
        <v>1</v>
      </c>
      <c r="AA222" s="52">
        <v>0</v>
      </c>
      <c r="AB222" s="33"/>
      <c r="AC222" s="33"/>
      <c r="AD222" s="33"/>
      <c r="AE222" s="33"/>
      <c r="AF222" s="33"/>
      <c r="AG222" s="33"/>
      <c r="AH222" s="33"/>
      <c r="AI222" s="33"/>
      <c r="AJ222" s="33"/>
      <c r="AK222" s="33"/>
      <c r="AL222" s="33"/>
      <c r="AM222" s="33"/>
    </row>
    <row r="223" spans="1:39" ht="15.75" customHeight="1">
      <c r="A223" s="35" t="s">
        <v>10</v>
      </c>
      <c r="B223" s="60" t="s">
        <v>19</v>
      </c>
      <c r="C223" s="50" t="s">
        <v>22</v>
      </c>
      <c r="D223" s="43"/>
      <c r="E223" s="43"/>
      <c r="F223" s="220" t="s">
        <v>1254</v>
      </c>
      <c r="G223" s="228">
        <f t="shared" si="171"/>
        <v>0</v>
      </c>
      <c r="H223" s="228">
        <f t="shared" si="172"/>
        <v>0</v>
      </c>
      <c r="I223" s="228">
        <f t="shared" si="173"/>
        <v>0</v>
      </c>
      <c r="J223" s="228">
        <f t="shared" si="174"/>
        <v>1</v>
      </c>
      <c r="K223" s="228">
        <f t="shared" si="175"/>
        <v>1</v>
      </c>
      <c r="L223" s="228">
        <f t="shared" si="176"/>
        <v>0.5</v>
      </c>
      <c r="M223" s="44" t="s">
        <v>120</v>
      </c>
      <c r="N223" s="33">
        <v>0</v>
      </c>
      <c r="O223" s="43" t="s">
        <v>1255</v>
      </c>
      <c r="P223" s="33">
        <v>0</v>
      </c>
      <c r="Q223" s="43" t="s">
        <v>1256</v>
      </c>
      <c r="R223" s="33">
        <v>0</v>
      </c>
      <c r="S223" s="43" t="s">
        <v>129</v>
      </c>
      <c r="T223" s="33">
        <v>1</v>
      </c>
      <c r="U223" s="43" t="s">
        <v>1257</v>
      </c>
      <c r="V223" s="33">
        <v>1</v>
      </c>
      <c r="W223" s="43" t="s">
        <v>1258</v>
      </c>
      <c r="X223" s="33">
        <v>0.5</v>
      </c>
      <c r="Y223" s="43" t="s">
        <v>1259</v>
      </c>
      <c r="Z223" s="51">
        <v>1</v>
      </c>
      <c r="AA223" s="52">
        <v>0</v>
      </c>
      <c r="AB223" s="33"/>
      <c r="AC223" s="33"/>
      <c r="AD223" s="33"/>
      <c r="AE223" s="33"/>
      <c r="AF223" s="33"/>
      <c r="AG223" s="33"/>
      <c r="AH223" s="33"/>
      <c r="AI223" s="33"/>
      <c r="AJ223" s="33"/>
      <c r="AK223" s="33"/>
      <c r="AL223" s="33"/>
      <c r="AM223" s="33"/>
    </row>
    <row r="224" spans="1:39" ht="15.75" customHeight="1">
      <c r="A224" s="35" t="s">
        <v>10</v>
      </c>
      <c r="B224" s="60" t="s">
        <v>19</v>
      </c>
      <c r="C224" s="48" t="s">
        <v>1260</v>
      </c>
      <c r="D224" s="48"/>
      <c r="E224" s="48"/>
      <c r="F224" s="222"/>
      <c r="G224" s="240">
        <f t="shared" ref="G224:L224" si="177">ROUND(AVERAGE(G225,G241,G265,G289),2)</f>
        <v>0.7</v>
      </c>
      <c r="H224" s="240">
        <f t="shared" si="177"/>
        <v>0.47</v>
      </c>
      <c r="I224" s="240">
        <f t="shared" si="177"/>
        <v>0.25</v>
      </c>
      <c r="J224" s="240">
        <f t="shared" si="177"/>
        <v>0.85</v>
      </c>
      <c r="K224" s="240">
        <f t="shared" si="177"/>
        <v>0.79</v>
      </c>
      <c r="L224" s="240">
        <f t="shared" si="177"/>
        <v>0.81</v>
      </c>
      <c r="M224" s="48"/>
      <c r="N224" s="54"/>
      <c r="O224" s="50"/>
      <c r="P224" s="54"/>
      <c r="Q224" s="50"/>
      <c r="R224" s="54"/>
      <c r="S224" s="50"/>
      <c r="T224" s="54"/>
      <c r="U224" s="50"/>
      <c r="V224" s="54"/>
      <c r="W224" s="50"/>
      <c r="X224" s="54"/>
      <c r="Y224" s="50"/>
      <c r="Z224" s="48"/>
      <c r="AA224" s="48"/>
      <c r="AB224" s="33"/>
      <c r="AC224" s="33"/>
      <c r="AD224" s="33"/>
      <c r="AE224" s="33"/>
      <c r="AF224" s="33"/>
      <c r="AG224" s="33"/>
      <c r="AH224" s="33"/>
      <c r="AI224" s="33"/>
      <c r="AJ224" s="33"/>
      <c r="AK224" s="33"/>
      <c r="AL224" s="33"/>
      <c r="AM224" s="33"/>
    </row>
    <row r="225" spans="1:39" ht="15.75" customHeight="1">
      <c r="A225" s="35" t="s">
        <v>10</v>
      </c>
      <c r="B225" s="60" t="s">
        <v>19</v>
      </c>
      <c r="C225" s="50" t="s">
        <v>1260</v>
      </c>
      <c r="D225" s="42" t="s">
        <v>1261</v>
      </c>
      <c r="E225" s="42"/>
      <c r="F225" s="220"/>
      <c r="G225" s="228">
        <f t="shared" ref="G225:L225" si="178">ROUND(IF(G227&lt;1, AVERAGE(G226:G230,G234,G238:G240), AVERAGE(G226,G227,G229,G230,G234,G238:G240)),2)</f>
        <v>0.65</v>
      </c>
      <c r="H225" s="228">
        <f t="shared" si="178"/>
        <v>0.62</v>
      </c>
      <c r="I225" s="228">
        <f t="shared" si="178"/>
        <v>0.38</v>
      </c>
      <c r="J225" s="228">
        <f t="shared" si="178"/>
        <v>0.88</v>
      </c>
      <c r="K225" s="228">
        <f t="shared" si="178"/>
        <v>0.83</v>
      </c>
      <c r="L225" s="228">
        <f t="shared" si="178"/>
        <v>0.86</v>
      </c>
      <c r="M225" s="42"/>
      <c r="N225" s="33"/>
      <c r="O225" s="43"/>
      <c r="P225" s="33"/>
      <c r="Q225" s="43"/>
      <c r="R225" s="33"/>
      <c r="S225" s="43"/>
      <c r="T225" s="33"/>
      <c r="U225" s="43"/>
      <c r="V225" s="33"/>
      <c r="W225" s="43"/>
      <c r="X225" s="33"/>
      <c r="Y225" s="43"/>
      <c r="Z225" s="42"/>
      <c r="AA225" s="42"/>
      <c r="AB225" s="33"/>
      <c r="AC225" s="33"/>
      <c r="AD225" s="33"/>
      <c r="AE225" s="33"/>
      <c r="AF225" s="33"/>
      <c r="AG225" s="33"/>
      <c r="AH225" s="33"/>
      <c r="AI225" s="33"/>
      <c r="AJ225" s="33"/>
      <c r="AK225" s="33"/>
      <c r="AL225" s="33"/>
      <c r="AM225" s="33"/>
    </row>
    <row r="226" spans="1:39" ht="15.75" customHeight="1">
      <c r="A226" s="35" t="s">
        <v>10</v>
      </c>
      <c r="B226" s="60" t="s">
        <v>19</v>
      </c>
      <c r="C226" s="50" t="s">
        <v>1260</v>
      </c>
      <c r="D226" s="43" t="s">
        <v>1261</v>
      </c>
      <c r="E226" s="43"/>
      <c r="F226" s="220" t="s">
        <v>1262</v>
      </c>
      <c r="G226" s="228">
        <f t="shared" ref="G226:G229" si="179">IF(N226&lt;0, "N/A", (N226 - AA226)/(Z226-AA226))</f>
        <v>1</v>
      </c>
      <c r="H226" s="228">
        <f t="shared" ref="H226:H229" si="180">IF(P226&lt;0, "N/A", (P226 - AA226)/(Z226-AA226))</f>
        <v>1</v>
      </c>
      <c r="I226" s="228">
        <f t="shared" ref="I226:I229" si="181">IF(R226&lt;0, "N/A", (R226 - AA226)/(Z226-AA226))</f>
        <v>0</v>
      </c>
      <c r="J226" s="228">
        <f t="shared" ref="J226:J229" si="182">IF(T226&lt;0, "N/A", (T226 - AA226)/(Z226-AA226))</f>
        <v>1</v>
      </c>
      <c r="K226" s="228">
        <f t="shared" ref="K226:K229" si="183">IF(V226&lt;0, "N/A", (V226 - AA226)/(Z226-AA226))</f>
        <v>1</v>
      </c>
      <c r="L226" s="228">
        <f t="shared" ref="L226:L229" si="184">IF(X226&lt;0, "N/A", (X226 - AA226)/(Z226-AA226))</f>
        <v>0.5</v>
      </c>
      <c r="M226" s="44" t="s">
        <v>120</v>
      </c>
      <c r="N226" s="33">
        <v>1</v>
      </c>
      <c r="O226" s="43" t="s">
        <v>1263</v>
      </c>
      <c r="P226" s="33">
        <v>1</v>
      </c>
      <c r="Q226" s="43" t="s">
        <v>1264</v>
      </c>
      <c r="R226" s="33">
        <v>0</v>
      </c>
      <c r="S226" s="43" t="s">
        <v>129</v>
      </c>
      <c r="T226" s="33">
        <v>1</v>
      </c>
      <c r="U226" s="43" t="s">
        <v>1265</v>
      </c>
      <c r="V226" s="33">
        <v>1</v>
      </c>
      <c r="W226" s="43" t="s">
        <v>1266</v>
      </c>
      <c r="X226" s="33">
        <v>0.5</v>
      </c>
      <c r="Y226" s="43" t="s">
        <v>1267</v>
      </c>
      <c r="Z226" s="51">
        <v>1</v>
      </c>
      <c r="AA226" s="52">
        <v>0</v>
      </c>
      <c r="AB226" s="33"/>
      <c r="AC226" s="33"/>
      <c r="AD226" s="33"/>
      <c r="AE226" s="33"/>
      <c r="AF226" s="33"/>
      <c r="AG226" s="33"/>
      <c r="AH226" s="33"/>
      <c r="AI226" s="33"/>
      <c r="AJ226" s="33"/>
      <c r="AK226" s="33"/>
      <c r="AL226" s="33"/>
      <c r="AM226" s="33"/>
    </row>
    <row r="227" spans="1:39" ht="15.75" customHeight="1">
      <c r="A227" s="35" t="s">
        <v>10</v>
      </c>
      <c r="B227" s="60" t="s">
        <v>19</v>
      </c>
      <c r="C227" s="50" t="s">
        <v>1260</v>
      </c>
      <c r="D227" s="43" t="s">
        <v>1261</v>
      </c>
      <c r="E227" s="43"/>
      <c r="F227" s="220" t="s">
        <v>1268</v>
      </c>
      <c r="G227" s="228">
        <f t="shared" si="179"/>
        <v>0</v>
      </c>
      <c r="H227" s="228">
        <f t="shared" si="180"/>
        <v>1</v>
      </c>
      <c r="I227" s="228">
        <f t="shared" si="181"/>
        <v>1</v>
      </c>
      <c r="J227" s="228">
        <f t="shared" si="182"/>
        <v>1</v>
      </c>
      <c r="K227" s="228">
        <f t="shared" si="183"/>
        <v>0.5</v>
      </c>
      <c r="L227" s="228">
        <f t="shared" si="184"/>
        <v>0.5</v>
      </c>
      <c r="M227" s="44" t="s">
        <v>120</v>
      </c>
      <c r="N227" s="33">
        <v>0</v>
      </c>
      <c r="O227" s="43" t="s">
        <v>1269</v>
      </c>
      <c r="P227" s="33">
        <v>1</v>
      </c>
      <c r="Q227" s="43" t="s">
        <v>1270</v>
      </c>
      <c r="R227" s="33">
        <v>1</v>
      </c>
      <c r="S227" s="43" t="s">
        <v>1271</v>
      </c>
      <c r="T227" s="33">
        <v>1</v>
      </c>
      <c r="U227" s="43" t="s">
        <v>1008</v>
      </c>
      <c r="V227" s="33">
        <v>0.5</v>
      </c>
      <c r="W227" s="43" t="s">
        <v>1272</v>
      </c>
      <c r="X227" s="33">
        <v>0.5</v>
      </c>
      <c r="Y227" s="43" t="s">
        <v>1273</v>
      </c>
      <c r="Z227" s="51">
        <v>1</v>
      </c>
      <c r="AA227" s="52">
        <v>0</v>
      </c>
      <c r="AB227" s="33"/>
      <c r="AC227" s="33"/>
      <c r="AD227" s="33"/>
      <c r="AE227" s="33"/>
      <c r="AF227" s="33"/>
      <c r="AG227" s="33"/>
      <c r="AH227" s="33"/>
      <c r="AI227" s="33"/>
      <c r="AJ227" s="33"/>
      <c r="AK227" s="33"/>
      <c r="AL227" s="33"/>
      <c r="AM227" s="33"/>
    </row>
    <row r="228" spans="1:39" ht="15.75" customHeight="1">
      <c r="A228" s="35" t="s">
        <v>10</v>
      </c>
      <c r="B228" s="60" t="s">
        <v>19</v>
      </c>
      <c r="C228" s="50" t="s">
        <v>1260</v>
      </c>
      <c r="D228" s="43" t="s">
        <v>1261</v>
      </c>
      <c r="E228" s="43"/>
      <c r="F228" s="220" t="s">
        <v>1274</v>
      </c>
      <c r="G228" s="228">
        <f t="shared" si="179"/>
        <v>1</v>
      </c>
      <c r="H228" s="228">
        <f t="shared" si="180"/>
        <v>1</v>
      </c>
      <c r="I228" s="228">
        <f t="shared" si="181"/>
        <v>0</v>
      </c>
      <c r="J228" s="228" t="str">
        <f t="shared" si="182"/>
        <v>N/A</v>
      </c>
      <c r="K228" s="228">
        <f t="shared" si="183"/>
        <v>1</v>
      </c>
      <c r="L228" s="228" t="str">
        <f t="shared" si="184"/>
        <v>N/A</v>
      </c>
      <c r="M228" s="44" t="s">
        <v>120</v>
      </c>
      <c r="N228" s="33">
        <v>1</v>
      </c>
      <c r="O228" s="43" t="s">
        <v>1275</v>
      </c>
      <c r="P228" s="33">
        <v>1</v>
      </c>
      <c r="Q228" s="43" t="s">
        <v>1276</v>
      </c>
      <c r="R228" s="33">
        <v>0</v>
      </c>
      <c r="S228" s="186" t="s">
        <v>1277</v>
      </c>
      <c r="T228" s="33">
        <v>-1</v>
      </c>
      <c r="U228" s="43" t="s">
        <v>1278</v>
      </c>
      <c r="V228" s="33">
        <v>1</v>
      </c>
      <c r="W228" s="43" t="s">
        <v>1279</v>
      </c>
      <c r="X228" s="185">
        <v>-1</v>
      </c>
      <c r="Y228" s="43" t="s">
        <v>1280</v>
      </c>
      <c r="Z228" s="51">
        <v>1</v>
      </c>
      <c r="AA228" s="52">
        <v>0</v>
      </c>
      <c r="AB228" s="33"/>
      <c r="AC228" s="33"/>
      <c r="AD228" s="33"/>
      <c r="AE228" s="33"/>
      <c r="AF228" s="33"/>
      <c r="AG228" s="33"/>
      <c r="AH228" s="33"/>
      <c r="AI228" s="33"/>
      <c r="AJ228" s="33"/>
      <c r="AK228" s="33"/>
      <c r="AL228" s="33"/>
      <c r="AM228" s="33"/>
    </row>
    <row r="229" spans="1:39" ht="15.75" customHeight="1">
      <c r="A229" s="35" t="s">
        <v>10</v>
      </c>
      <c r="B229" s="60" t="s">
        <v>19</v>
      </c>
      <c r="C229" s="50" t="s">
        <v>1260</v>
      </c>
      <c r="D229" s="43" t="s">
        <v>1261</v>
      </c>
      <c r="E229" s="43"/>
      <c r="F229" s="220" t="s">
        <v>1281</v>
      </c>
      <c r="G229" s="228">
        <f t="shared" si="179"/>
        <v>0</v>
      </c>
      <c r="H229" s="228">
        <f t="shared" si="180"/>
        <v>0</v>
      </c>
      <c r="I229" s="228">
        <f t="shared" si="181"/>
        <v>0</v>
      </c>
      <c r="J229" s="228">
        <f t="shared" si="182"/>
        <v>0</v>
      </c>
      <c r="K229" s="228">
        <f t="shared" si="183"/>
        <v>0</v>
      </c>
      <c r="L229" s="228" t="str">
        <f t="shared" si="184"/>
        <v>N/A</v>
      </c>
      <c r="M229" s="44" t="s">
        <v>142</v>
      </c>
      <c r="N229" s="33">
        <v>0</v>
      </c>
      <c r="O229" s="43" t="s">
        <v>1282</v>
      </c>
      <c r="P229" s="33">
        <v>0</v>
      </c>
      <c r="Q229" s="43" t="s">
        <v>1283</v>
      </c>
      <c r="R229" s="33">
        <v>0</v>
      </c>
      <c r="S229" s="43" t="s">
        <v>129</v>
      </c>
      <c r="T229" s="33">
        <v>0</v>
      </c>
      <c r="U229" s="43" t="s">
        <v>1284</v>
      </c>
      <c r="V229" s="33">
        <v>0</v>
      </c>
      <c r="W229" s="43" t="s">
        <v>1285</v>
      </c>
      <c r="X229" s="33">
        <v>-1</v>
      </c>
      <c r="Y229" s="43" t="s">
        <v>1286</v>
      </c>
      <c r="Z229" s="51">
        <v>1</v>
      </c>
      <c r="AA229" s="52">
        <v>0</v>
      </c>
      <c r="AB229" s="33"/>
      <c r="AC229" s="33"/>
      <c r="AD229" s="33"/>
      <c r="AE229" s="33"/>
      <c r="AF229" s="33"/>
      <c r="AG229" s="33"/>
      <c r="AH229" s="33"/>
      <c r="AI229" s="33"/>
      <c r="AJ229" s="33"/>
      <c r="AK229" s="33"/>
      <c r="AL229" s="33"/>
      <c r="AM229" s="33"/>
    </row>
    <row r="230" spans="1:39" ht="170.1" customHeight="1">
      <c r="A230" s="35" t="s">
        <v>10</v>
      </c>
      <c r="B230" s="60" t="s">
        <v>19</v>
      </c>
      <c r="C230" s="50" t="s">
        <v>1260</v>
      </c>
      <c r="D230" s="43" t="s">
        <v>1261</v>
      </c>
      <c r="E230" s="67" t="s">
        <v>1287</v>
      </c>
      <c r="F230" s="226" t="s">
        <v>1288</v>
      </c>
      <c r="G230" s="226">
        <f t="shared" ref="G230:L230" si="185">ROUND(AVERAGE(G231:G233),2)</f>
        <v>0.83</v>
      </c>
      <c r="H230" s="226">
        <f t="shared" si="185"/>
        <v>0.33</v>
      </c>
      <c r="I230" s="226">
        <f t="shared" si="185"/>
        <v>0</v>
      </c>
      <c r="J230" s="226">
        <f t="shared" si="185"/>
        <v>1</v>
      </c>
      <c r="K230" s="226">
        <f t="shared" si="185"/>
        <v>1</v>
      </c>
      <c r="L230" s="226">
        <f t="shared" si="185"/>
        <v>1</v>
      </c>
      <c r="M230" s="69" t="s">
        <v>120</v>
      </c>
      <c r="N230" s="74"/>
      <c r="O230" s="68" t="s">
        <v>1289</v>
      </c>
      <c r="P230" s="74"/>
      <c r="Q230" s="68"/>
      <c r="R230" s="74"/>
      <c r="S230" s="68" t="s">
        <v>129</v>
      </c>
      <c r="T230" s="74"/>
      <c r="U230" s="68" t="s">
        <v>1290</v>
      </c>
      <c r="V230" s="74"/>
      <c r="W230" s="68" t="s">
        <v>1291</v>
      </c>
      <c r="X230" s="74"/>
      <c r="Y230" s="68" t="s">
        <v>129</v>
      </c>
      <c r="Z230" s="68"/>
      <c r="AA230" s="68"/>
      <c r="AB230" s="33"/>
      <c r="AC230" s="33"/>
      <c r="AD230" s="33"/>
      <c r="AE230" s="33"/>
      <c r="AF230" s="33"/>
      <c r="AG230" s="33"/>
      <c r="AH230" s="33"/>
      <c r="AI230" s="33"/>
      <c r="AJ230" s="33"/>
      <c r="AK230" s="33"/>
      <c r="AL230" s="33"/>
      <c r="AM230" s="33"/>
    </row>
    <row r="231" spans="1:39" ht="153" customHeight="1">
      <c r="A231" s="35" t="s">
        <v>10</v>
      </c>
      <c r="B231" s="60" t="s">
        <v>19</v>
      </c>
      <c r="C231" s="50" t="s">
        <v>1260</v>
      </c>
      <c r="D231" s="43" t="s">
        <v>1261</v>
      </c>
      <c r="E231" s="68" t="s">
        <v>1287</v>
      </c>
      <c r="F231" s="220" t="s">
        <v>1292</v>
      </c>
      <c r="G231" s="228">
        <f t="shared" ref="G231:G233" si="186">IF(N231&lt;0, "N/A", (N231 - AA231)/(Z231-AA231))</f>
        <v>1</v>
      </c>
      <c r="H231" s="228">
        <f t="shared" ref="H231:H233" si="187">IF(P231&lt;0, "N/A", (P231 - AA231)/(Z231-AA231))</f>
        <v>1</v>
      </c>
      <c r="I231" s="228">
        <f t="shared" ref="I231:I233" si="188">IF(R231&lt;0, "N/A", (R231 - AA231)/(Z231-AA231))</f>
        <v>0</v>
      </c>
      <c r="J231" s="228">
        <f t="shared" ref="J231:J233" si="189">IF(T231&lt;0, "N/A", (T231 - AA231)/(Z231-AA231))</f>
        <v>1</v>
      </c>
      <c r="K231" s="228">
        <f t="shared" ref="K231:K233" si="190">IF(V231&lt;0, "N/A", (V231 - AA231)/(Z231-AA231))</f>
        <v>1</v>
      </c>
      <c r="L231" s="228">
        <f t="shared" ref="L231:L233" si="191">IF(X231&lt;0, "N/A", (X231 - AA231)/(Z231-AA231))</f>
        <v>1</v>
      </c>
      <c r="M231" s="44" t="s">
        <v>120</v>
      </c>
      <c r="N231" s="33">
        <v>1</v>
      </c>
      <c r="O231" s="43" t="s">
        <v>1179</v>
      </c>
      <c r="P231" s="33">
        <v>1</v>
      </c>
      <c r="Q231" s="43" t="s">
        <v>1293</v>
      </c>
      <c r="R231" s="33">
        <v>0</v>
      </c>
      <c r="S231" s="43" t="s">
        <v>129</v>
      </c>
      <c r="T231" s="33">
        <v>1</v>
      </c>
      <c r="U231" s="43" t="s">
        <v>1294</v>
      </c>
      <c r="V231" s="33">
        <v>1</v>
      </c>
      <c r="W231" s="43" t="s">
        <v>1295</v>
      </c>
      <c r="X231" s="33">
        <v>1</v>
      </c>
      <c r="Y231" s="43" t="s">
        <v>1296</v>
      </c>
      <c r="Z231" s="51">
        <v>1</v>
      </c>
      <c r="AA231" s="52">
        <v>0</v>
      </c>
      <c r="AB231" s="33"/>
      <c r="AC231" s="33"/>
      <c r="AD231" s="33"/>
      <c r="AE231" s="33"/>
      <c r="AF231" s="33"/>
      <c r="AG231" s="33"/>
      <c r="AH231" s="33"/>
      <c r="AI231" s="33"/>
      <c r="AJ231" s="33"/>
      <c r="AK231" s="33"/>
      <c r="AL231" s="33"/>
      <c r="AM231" s="33"/>
    </row>
    <row r="232" spans="1:39" ht="99" customHeight="1">
      <c r="A232" s="35" t="s">
        <v>10</v>
      </c>
      <c r="B232" s="60" t="s">
        <v>19</v>
      </c>
      <c r="C232" s="50" t="s">
        <v>1260</v>
      </c>
      <c r="D232" s="43" t="s">
        <v>1261</v>
      </c>
      <c r="E232" s="68" t="s">
        <v>1287</v>
      </c>
      <c r="F232" s="220" t="s">
        <v>1297</v>
      </c>
      <c r="G232" s="228">
        <f t="shared" si="186"/>
        <v>1</v>
      </c>
      <c r="H232" s="228">
        <f t="shared" si="187"/>
        <v>0</v>
      </c>
      <c r="I232" s="228">
        <f t="shared" si="188"/>
        <v>0</v>
      </c>
      <c r="J232" s="228">
        <f t="shared" si="189"/>
        <v>1</v>
      </c>
      <c r="K232" s="228">
        <f t="shared" si="190"/>
        <v>1</v>
      </c>
      <c r="L232" s="228">
        <f t="shared" si="191"/>
        <v>1</v>
      </c>
      <c r="M232" s="44" t="s">
        <v>120</v>
      </c>
      <c r="N232" s="33">
        <v>1</v>
      </c>
      <c r="O232" s="43" t="s">
        <v>1179</v>
      </c>
      <c r="P232" s="33">
        <v>0</v>
      </c>
      <c r="Q232" s="43" t="s">
        <v>1298</v>
      </c>
      <c r="R232" s="33">
        <v>0</v>
      </c>
      <c r="S232" s="43" t="s">
        <v>129</v>
      </c>
      <c r="T232" s="33">
        <v>1</v>
      </c>
      <c r="U232" s="43" t="s">
        <v>1299</v>
      </c>
      <c r="V232" s="33">
        <v>1</v>
      </c>
      <c r="W232" s="43" t="s">
        <v>1300</v>
      </c>
      <c r="X232" s="33">
        <v>1</v>
      </c>
      <c r="Y232" s="43" t="s">
        <v>1301</v>
      </c>
      <c r="Z232" s="51">
        <v>1</v>
      </c>
      <c r="AA232" s="52">
        <v>0</v>
      </c>
      <c r="AB232" s="33"/>
      <c r="AC232" s="33"/>
      <c r="AD232" s="33"/>
      <c r="AE232" s="33"/>
      <c r="AF232" s="33"/>
      <c r="AG232" s="33"/>
      <c r="AH232" s="33"/>
      <c r="AI232" s="33"/>
      <c r="AJ232" s="33"/>
      <c r="AK232" s="33"/>
      <c r="AL232" s="33"/>
      <c r="AM232" s="33"/>
    </row>
    <row r="233" spans="1:39" ht="15.75" customHeight="1">
      <c r="A233" s="35" t="s">
        <v>10</v>
      </c>
      <c r="B233" s="60" t="s">
        <v>19</v>
      </c>
      <c r="C233" s="50" t="s">
        <v>1260</v>
      </c>
      <c r="D233" s="43" t="s">
        <v>1261</v>
      </c>
      <c r="E233" s="68" t="s">
        <v>1287</v>
      </c>
      <c r="F233" s="220" t="s">
        <v>1302</v>
      </c>
      <c r="G233" s="228">
        <f t="shared" si="186"/>
        <v>0.5</v>
      </c>
      <c r="H233" s="228">
        <f t="shared" si="187"/>
        <v>0</v>
      </c>
      <c r="I233" s="228">
        <f t="shared" si="188"/>
        <v>0</v>
      </c>
      <c r="J233" s="228">
        <f t="shared" si="189"/>
        <v>1</v>
      </c>
      <c r="K233" s="228">
        <f t="shared" si="190"/>
        <v>1</v>
      </c>
      <c r="L233" s="228">
        <f t="shared" si="191"/>
        <v>1</v>
      </c>
      <c r="M233" s="44" t="s">
        <v>120</v>
      </c>
      <c r="N233" s="33">
        <v>0.5</v>
      </c>
      <c r="O233" s="43" t="s">
        <v>1303</v>
      </c>
      <c r="P233" s="33">
        <v>0</v>
      </c>
      <c r="Q233" s="43" t="s">
        <v>1304</v>
      </c>
      <c r="R233" s="33">
        <v>0</v>
      </c>
      <c r="S233" s="43" t="s">
        <v>129</v>
      </c>
      <c r="T233" s="33">
        <v>1</v>
      </c>
      <c r="U233" s="43" t="s">
        <v>1305</v>
      </c>
      <c r="V233" s="33">
        <v>1</v>
      </c>
      <c r="W233" s="43" t="s">
        <v>1306</v>
      </c>
      <c r="X233" s="33">
        <v>1</v>
      </c>
      <c r="Y233" s="43" t="s">
        <v>1307</v>
      </c>
      <c r="Z233" s="51">
        <v>1</v>
      </c>
      <c r="AA233" s="52">
        <v>0</v>
      </c>
      <c r="AB233" s="33"/>
      <c r="AC233" s="33"/>
      <c r="AD233" s="33"/>
      <c r="AE233" s="33"/>
      <c r="AF233" s="33"/>
      <c r="AG233" s="33"/>
      <c r="AH233" s="33"/>
      <c r="AI233" s="33"/>
      <c r="AJ233" s="33"/>
      <c r="AK233" s="33"/>
      <c r="AL233" s="33"/>
      <c r="AM233" s="33"/>
    </row>
    <row r="234" spans="1:39" ht="97.5" customHeight="1">
      <c r="A234" s="35" t="s">
        <v>10</v>
      </c>
      <c r="B234" s="60" t="s">
        <v>19</v>
      </c>
      <c r="C234" s="50" t="s">
        <v>1260</v>
      </c>
      <c r="D234" s="43" t="s">
        <v>1261</v>
      </c>
      <c r="E234" s="67" t="s">
        <v>1308</v>
      </c>
      <c r="F234" s="226" t="s">
        <v>1309</v>
      </c>
      <c r="G234" s="247">
        <f t="shared" ref="G234:L234" si="192">AVERAGE(G235:G237)</f>
        <v>0.5</v>
      </c>
      <c r="H234" s="247">
        <f t="shared" si="192"/>
        <v>0.66666666666666663</v>
      </c>
      <c r="I234" s="247">
        <f t="shared" si="192"/>
        <v>0</v>
      </c>
      <c r="J234" s="247">
        <f t="shared" si="192"/>
        <v>1</v>
      </c>
      <c r="K234" s="247">
        <f t="shared" si="192"/>
        <v>1</v>
      </c>
      <c r="L234" s="247">
        <f t="shared" si="192"/>
        <v>1</v>
      </c>
      <c r="M234" s="67"/>
      <c r="N234" s="70"/>
      <c r="O234" s="68" t="s">
        <v>1310</v>
      </c>
      <c r="P234" s="74"/>
      <c r="Q234" s="68"/>
      <c r="R234" s="74"/>
      <c r="S234" s="68"/>
      <c r="T234" s="74"/>
      <c r="U234" s="68"/>
      <c r="V234" s="68" t="s">
        <v>1311</v>
      </c>
      <c r="W234" s="68"/>
      <c r="X234" s="74"/>
      <c r="Y234" s="68" t="s">
        <v>129</v>
      </c>
      <c r="Z234" s="67"/>
      <c r="AA234" s="67"/>
      <c r="AB234" s="33"/>
      <c r="AC234" s="33"/>
      <c r="AD234" s="33"/>
      <c r="AE234" s="33"/>
      <c r="AF234" s="33"/>
      <c r="AG234" s="33"/>
      <c r="AH234" s="33"/>
      <c r="AI234" s="33"/>
      <c r="AJ234" s="33"/>
      <c r="AK234" s="33"/>
      <c r="AL234" s="33"/>
      <c r="AM234" s="33"/>
    </row>
    <row r="235" spans="1:39" ht="85.5" customHeight="1">
      <c r="A235" s="35" t="s">
        <v>10</v>
      </c>
      <c r="B235" s="60" t="s">
        <v>19</v>
      </c>
      <c r="C235" s="50" t="s">
        <v>1260</v>
      </c>
      <c r="D235" s="43" t="s">
        <v>1261</v>
      </c>
      <c r="E235" s="68" t="s">
        <v>1312</v>
      </c>
      <c r="F235" s="220" t="s">
        <v>1313</v>
      </c>
      <c r="G235" s="228">
        <f t="shared" ref="G235:G237" si="193">IF(N235&lt;0, "N/A", (N235 - AA235)/(Z235-AA235))</f>
        <v>0.5</v>
      </c>
      <c r="H235" s="228">
        <f t="shared" ref="H235:H237" si="194">IF(P235&lt;0, "N/A", (P235 - AA235)/(Z235-AA235))</f>
        <v>1</v>
      </c>
      <c r="I235" s="228">
        <f t="shared" ref="I235:I237" si="195">IF(R235&lt;0, "N/A", (R235 - AA235)/(Z235-AA235))</f>
        <v>0</v>
      </c>
      <c r="J235" s="228">
        <f t="shared" ref="J235:J237" si="196">IF(T235&lt;0, "N/A", (T235 - AA235)/(Z235-AA235))</f>
        <v>1</v>
      </c>
      <c r="K235" s="228">
        <f t="shared" ref="K235:K237" si="197">IF(V235&lt;0, "N/A", (V235 - AA235)/(Z235-AA235))</f>
        <v>1</v>
      </c>
      <c r="L235" s="228">
        <f t="shared" ref="L235:L237" si="198">IF(X235&lt;0, "N/A", (X235 - AA235)/(Z235-AA235))</f>
        <v>1</v>
      </c>
      <c r="M235" s="44" t="s">
        <v>120</v>
      </c>
      <c r="N235" s="33">
        <v>0.5</v>
      </c>
      <c r="O235" s="43" t="s">
        <v>1310</v>
      </c>
      <c r="P235" s="33">
        <v>1</v>
      </c>
      <c r="Q235" s="43" t="s">
        <v>1314</v>
      </c>
      <c r="R235" s="33">
        <v>0</v>
      </c>
      <c r="S235" s="43" t="s">
        <v>129</v>
      </c>
      <c r="T235" s="33">
        <v>1</v>
      </c>
      <c r="U235" s="43" t="s">
        <v>1315</v>
      </c>
      <c r="V235" s="33">
        <v>1</v>
      </c>
      <c r="W235" s="43" t="s">
        <v>1316</v>
      </c>
      <c r="X235" s="33">
        <v>1</v>
      </c>
      <c r="Y235" s="43" t="s">
        <v>1317</v>
      </c>
      <c r="Z235" s="51">
        <v>1</v>
      </c>
      <c r="AA235" s="52">
        <v>0</v>
      </c>
      <c r="AB235" s="33"/>
      <c r="AC235" s="33"/>
      <c r="AD235" s="33"/>
      <c r="AE235" s="33"/>
      <c r="AF235" s="33"/>
      <c r="AG235" s="33"/>
      <c r="AH235" s="33"/>
      <c r="AI235" s="33"/>
      <c r="AJ235" s="33"/>
      <c r="AK235" s="33"/>
      <c r="AL235" s="33"/>
      <c r="AM235" s="33"/>
    </row>
    <row r="236" spans="1:39" ht="88.5" customHeight="1">
      <c r="A236" s="35" t="s">
        <v>10</v>
      </c>
      <c r="B236" s="60" t="s">
        <v>19</v>
      </c>
      <c r="C236" s="50" t="s">
        <v>1260</v>
      </c>
      <c r="D236" s="43" t="s">
        <v>1261</v>
      </c>
      <c r="E236" s="68" t="s">
        <v>1312</v>
      </c>
      <c r="F236" s="220" t="s">
        <v>1318</v>
      </c>
      <c r="G236" s="228">
        <f t="shared" si="193"/>
        <v>0.5</v>
      </c>
      <c r="H236" s="228">
        <f t="shared" si="194"/>
        <v>0</v>
      </c>
      <c r="I236" s="228">
        <f t="shared" si="195"/>
        <v>0</v>
      </c>
      <c r="J236" s="228">
        <f t="shared" si="196"/>
        <v>1</v>
      </c>
      <c r="K236" s="228">
        <f t="shared" si="197"/>
        <v>1</v>
      </c>
      <c r="L236" s="228">
        <f t="shared" si="198"/>
        <v>1</v>
      </c>
      <c r="M236" s="44" t="s">
        <v>120</v>
      </c>
      <c r="N236" s="33">
        <v>0.5</v>
      </c>
      <c r="O236" s="43" t="s">
        <v>1310</v>
      </c>
      <c r="P236" s="33">
        <v>0</v>
      </c>
      <c r="Q236" s="43" t="s">
        <v>1319</v>
      </c>
      <c r="R236" s="33">
        <v>0</v>
      </c>
      <c r="S236" s="43" t="s">
        <v>129</v>
      </c>
      <c r="T236" s="33">
        <v>1</v>
      </c>
      <c r="U236" s="43" t="s">
        <v>1320</v>
      </c>
      <c r="V236" s="33">
        <v>1</v>
      </c>
      <c r="W236" s="43" t="s">
        <v>1321</v>
      </c>
      <c r="X236" s="33">
        <v>1</v>
      </c>
      <c r="Y236" s="43" t="s">
        <v>1322</v>
      </c>
      <c r="Z236" s="51">
        <v>1</v>
      </c>
      <c r="AA236" s="52">
        <v>0</v>
      </c>
      <c r="AB236" s="33"/>
      <c r="AC236" s="33"/>
      <c r="AD236" s="33"/>
      <c r="AE236" s="33"/>
      <c r="AF236" s="33"/>
      <c r="AG236" s="33"/>
      <c r="AH236" s="33"/>
      <c r="AI236" s="33"/>
      <c r="AJ236" s="33"/>
      <c r="AK236" s="33"/>
      <c r="AL236" s="33"/>
      <c r="AM236" s="33"/>
    </row>
    <row r="237" spans="1:39" ht="100.5" customHeight="1">
      <c r="A237" s="35" t="s">
        <v>10</v>
      </c>
      <c r="B237" s="60" t="s">
        <v>19</v>
      </c>
      <c r="C237" s="50" t="s">
        <v>1260</v>
      </c>
      <c r="D237" s="43" t="s">
        <v>1261</v>
      </c>
      <c r="E237" s="68" t="s">
        <v>1312</v>
      </c>
      <c r="F237" s="220" t="s">
        <v>1323</v>
      </c>
      <c r="G237" s="228">
        <f t="shared" si="193"/>
        <v>0.5</v>
      </c>
      <c r="H237" s="228">
        <f t="shared" si="194"/>
        <v>1</v>
      </c>
      <c r="I237" s="228">
        <f t="shared" si="195"/>
        <v>0</v>
      </c>
      <c r="J237" s="228">
        <f t="shared" si="196"/>
        <v>1</v>
      </c>
      <c r="K237" s="228">
        <f t="shared" si="197"/>
        <v>1</v>
      </c>
      <c r="L237" s="228">
        <f t="shared" si="198"/>
        <v>1</v>
      </c>
      <c r="M237" s="44" t="s">
        <v>120</v>
      </c>
      <c r="N237" s="33">
        <v>0.5</v>
      </c>
      <c r="O237" s="43" t="s">
        <v>1310</v>
      </c>
      <c r="P237" s="33">
        <v>1</v>
      </c>
      <c r="Q237" s="43" t="s">
        <v>1324</v>
      </c>
      <c r="R237" s="33">
        <v>0</v>
      </c>
      <c r="S237" s="43" t="s">
        <v>129</v>
      </c>
      <c r="T237" s="33">
        <v>1</v>
      </c>
      <c r="U237" s="43" t="s">
        <v>1325</v>
      </c>
      <c r="V237" s="33">
        <v>1</v>
      </c>
      <c r="W237" s="43" t="s">
        <v>1326</v>
      </c>
      <c r="X237" s="33">
        <v>1</v>
      </c>
      <c r="Y237" s="43" t="s">
        <v>1327</v>
      </c>
      <c r="Z237" s="51">
        <v>1</v>
      </c>
      <c r="AA237" s="52">
        <v>0</v>
      </c>
      <c r="AB237" s="33"/>
      <c r="AC237" s="33"/>
      <c r="AD237" s="33"/>
      <c r="AE237" s="33"/>
      <c r="AF237" s="33"/>
      <c r="AG237" s="33"/>
      <c r="AH237" s="33"/>
      <c r="AI237" s="33"/>
      <c r="AJ237" s="33"/>
      <c r="AK237" s="33"/>
      <c r="AL237" s="33"/>
      <c r="AM237" s="33"/>
    </row>
    <row r="238" spans="1:39" ht="15.75" customHeight="1">
      <c r="A238" s="35" t="s">
        <v>10</v>
      </c>
      <c r="B238" s="60" t="s">
        <v>19</v>
      </c>
      <c r="C238" s="50" t="s">
        <v>1260</v>
      </c>
      <c r="D238" s="43" t="s">
        <v>1261</v>
      </c>
      <c r="E238" s="43"/>
      <c r="F238" s="220" t="s">
        <v>1328</v>
      </c>
      <c r="G238" s="228">
        <f t="shared" ref="G238:G240" si="199">IF(Z238&gt;0,IF(N238&lt;0, "N/A", (N238 - AA238)/(Z238-AA238)),1)</f>
        <v>1</v>
      </c>
      <c r="H238" s="228">
        <f t="shared" ref="H238:H240" si="200">IF(Z238&gt;0,IF(P238&lt;0, "N/A", (P238 - AA238)/(Z238-AA238)),1)</f>
        <v>1</v>
      </c>
      <c r="I238" s="228">
        <f t="shared" ref="I238:I240" si="201">IF(Z238&gt;0,IF(R238&lt;0, "N/A", (R238 - AA238)/(Z238-AA238)),1)</f>
        <v>1</v>
      </c>
      <c r="J238" s="228">
        <f t="shared" ref="J238:J240" si="202">IF(Z238&gt;0,IF(T238&lt;0, "N/A", (T238 - AA238)/(Z238-AA238)),1)</f>
        <v>1</v>
      </c>
      <c r="K238" s="228">
        <f t="shared" ref="K238:K240" si="203">IF(Z238&gt;0,IF(V238&lt;0, "N/A", (V238 - AA238)/(Z238-AA238)),1)</f>
        <v>1</v>
      </c>
      <c r="L238" s="228">
        <f t="shared" ref="L238:L240" si="204">IF(Z238&gt;0,IF(X238&lt;0, "N/A", (X238 - AA238)/(Z238-AA238)),1)</f>
        <v>1</v>
      </c>
      <c r="M238" s="44" t="s">
        <v>142</v>
      </c>
      <c r="N238" s="33">
        <v>1</v>
      </c>
      <c r="O238" s="43" t="s">
        <v>1329</v>
      </c>
      <c r="P238" s="33">
        <v>1</v>
      </c>
      <c r="Q238" s="43" t="s">
        <v>1330</v>
      </c>
      <c r="R238" s="33">
        <v>1</v>
      </c>
      <c r="S238" s="43" t="s">
        <v>129</v>
      </c>
      <c r="T238" s="33">
        <v>1</v>
      </c>
      <c r="U238" s="43" t="s">
        <v>129</v>
      </c>
      <c r="V238" s="33">
        <v>1</v>
      </c>
      <c r="W238" s="43" t="s">
        <v>1331</v>
      </c>
      <c r="X238" s="33">
        <v>1</v>
      </c>
      <c r="Y238" s="43" t="s">
        <v>1332</v>
      </c>
      <c r="Z238" s="51">
        <v>1</v>
      </c>
      <c r="AA238" s="52">
        <v>0</v>
      </c>
      <c r="AB238" s="33"/>
      <c r="AC238" s="33"/>
      <c r="AD238" s="33"/>
      <c r="AE238" s="33"/>
      <c r="AF238" s="33"/>
      <c r="AG238" s="33"/>
      <c r="AH238" s="33"/>
      <c r="AI238" s="33"/>
      <c r="AJ238" s="33"/>
      <c r="AK238" s="33"/>
      <c r="AL238" s="33"/>
      <c r="AM238" s="33"/>
    </row>
    <row r="239" spans="1:39" ht="15.75" customHeight="1">
      <c r="A239" s="35" t="s">
        <v>10</v>
      </c>
      <c r="B239" s="60" t="s">
        <v>19</v>
      </c>
      <c r="C239" s="50" t="s">
        <v>1260</v>
      </c>
      <c r="D239" s="43" t="s">
        <v>1261</v>
      </c>
      <c r="E239" s="43"/>
      <c r="F239" s="220" t="s">
        <v>1333</v>
      </c>
      <c r="G239" s="228">
        <f t="shared" si="199"/>
        <v>1</v>
      </c>
      <c r="H239" s="228">
        <f t="shared" si="200"/>
        <v>1</v>
      </c>
      <c r="I239" s="228">
        <f t="shared" si="201"/>
        <v>1</v>
      </c>
      <c r="J239" s="228">
        <f t="shared" si="202"/>
        <v>1</v>
      </c>
      <c r="K239" s="228">
        <f t="shared" si="203"/>
        <v>1</v>
      </c>
      <c r="L239" s="228">
        <f t="shared" si="204"/>
        <v>1</v>
      </c>
      <c r="M239" s="44" t="s">
        <v>142</v>
      </c>
      <c r="N239" s="33">
        <v>1</v>
      </c>
      <c r="O239" s="43" t="s">
        <v>1329</v>
      </c>
      <c r="P239" s="33">
        <v>1</v>
      </c>
      <c r="Q239" s="43" t="s">
        <v>1334</v>
      </c>
      <c r="R239" s="33">
        <v>1</v>
      </c>
      <c r="S239" s="43" t="s">
        <v>129</v>
      </c>
      <c r="T239" s="33">
        <v>1</v>
      </c>
      <c r="U239" s="43" t="s">
        <v>129</v>
      </c>
      <c r="V239" s="33">
        <v>1</v>
      </c>
      <c r="W239" s="43" t="s">
        <v>1335</v>
      </c>
      <c r="X239" s="33">
        <v>1</v>
      </c>
      <c r="Y239" s="43" t="s">
        <v>1336</v>
      </c>
      <c r="Z239" s="51">
        <v>1</v>
      </c>
      <c r="AA239" s="52">
        <v>0</v>
      </c>
      <c r="AB239" s="33"/>
      <c r="AC239" s="33"/>
      <c r="AD239" s="33"/>
      <c r="AE239" s="33"/>
      <c r="AF239" s="33"/>
      <c r="AG239" s="33"/>
      <c r="AH239" s="33"/>
      <c r="AI239" s="33"/>
      <c r="AJ239" s="33"/>
      <c r="AK239" s="33"/>
      <c r="AL239" s="33"/>
      <c r="AM239" s="33"/>
    </row>
    <row r="240" spans="1:39" ht="15.75" customHeight="1">
      <c r="A240" s="35" t="s">
        <v>10</v>
      </c>
      <c r="B240" s="60" t="s">
        <v>19</v>
      </c>
      <c r="C240" s="50" t="s">
        <v>1260</v>
      </c>
      <c r="D240" s="43" t="s">
        <v>1261</v>
      </c>
      <c r="E240" s="43"/>
      <c r="F240" s="220" t="s">
        <v>1337</v>
      </c>
      <c r="G240" s="228">
        <f t="shared" si="199"/>
        <v>0.5</v>
      </c>
      <c r="H240" s="228">
        <f t="shared" si="200"/>
        <v>0</v>
      </c>
      <c r="I240" s="228">
        <f t="shared" si="201"/>
        <v>0</v>
      </c>
      <c r="J240" s="228">
        <f t="shared" si="202"/>
        <v>1</v>
      </c>
      <c r="K240" s="228">
        <f t="shared" si="203"/>
        <v>1</v>
      </c>
      <c r="L240" s="228">
        <f t="shared" si="204"/>
        <v>1</v>
      </c>
      <c r="M240" s="44" t="s">
        <v>120</v>
      </c>
      <c r="N240" s="33">
        <v>0.5</v>
      </c>
      <c r="O240" s="43" t="s">
        <v>1338</v>
      </c>
      <c r="P240" s="33">
        <v>0</v>
      </c>
      <c r="Q240" s="43" t="s">
        <v>1339</v>
      </c>
      <c r="R240" s="33">
        <v>0</v>
      </c>
      <c r="S240" s="43" t="s">
        <v>129</v>
      </c>
      <c r="T240" s="33">
        <v>1</v>
      </c>
      <c r="U240" s="43" t="s">
        <v>1340</v>
      </c>
      <c r="V240" s="33">
        <v>1</v>
      </c>
      <c r="W240" s="43" t="s">
        <v>1341</v>
      </c>
      <c r="X240" s="33">
        <v>1</v>
      </c>
      <c r="Y240" s="43" t="s">
        <v>1342</v>
      </c>
      <c r="Z240" s="51">
        <v>1</v>
      </c>
      <c r="AA240" s="52">
        <v>0</v>
      </c>
      <c r="AB240" s="33"/>
      <c r="AC240" s="33"/>
      <c r="AD240" s="33"/>
      <c r="AE240" s="33"/>
      <c r="AF240" s="33"/>
      <c r="AG240" s="33"/>
      <c r="AH240" s="33"/>
      <c r="AI240" s="33"/>
      <c r="AJ240" s="33"/>
      <c r="AK240" s="33"/>
      <c r="AL240" s="33"/>
      <c r="AM240" s="33"/>
    </row>
    <row r="241" spans="1:39" ht="15.75" customHeight="1">
      <c r="A241" s="35" t="s">
        <v>10</v>
      </c>
      <c r="B241" s="60" t="s">
        <v>19</v>
      </c>
      <c r="C241" s="50" t="s">
        <v>1260</v>
      </c>
      <c r="D241" s="42" t="s">
        <v>1343</v>
      </c>
      <c r="E241" s="42"/>
      <c r="F241" s="220"/>
      <c r="G241" s="228">
        <f t="shared" ref="G241:L241" si="205">ROUND(AVERAGE(G242:G264),2)</f>
        <v>0.57999999999999996</v>
      </c>
      <c r="H241" s="228">
        <f t="shared" si="205"/>
        <v>0.42</v>
      </c>
      <c r="I241" s="228">
        <f t="shared" si="205"/>
        <v>0.38</v>
      </c>
      <c r="J241" s="228">
        <f t="shared" si="205"/>
        <v>0.94</v>
      </c>
      <c r="K241" s="228">
        <f t="shared" si="205"/>
        <v>0.81</v>
      </c>
      <c r="L241" s="228">
        <f t="shared" si="205"/>
        <v>0.88</v>
      </c>
      <c r="M241" s="42"/>
      <c r="N241" s="33"/>
      <c r="O241" s="43"/>
      <c r="P241" s="33"/>
      <c r="Q241" s="43"/>
      <c r="R241" s="33"/>
      <c r="S241" s="43"/>
      <c r="T241" s="33"/>
      <c r="U241" s="43"/>
      <c r="V241" s="33"/>
      <c r="W241" s="43"/>
      <c r="X241" s="33"/>
      <c r="Y241" s="43"/>
      <c r="Z241" s="42"/>
      <c r="AA241" s="42"/>
      <c r="AB241" s="45"/>
      <c r="AC241" s="45"/>
      <c r="AD241" s="45"/>
      <c r="AE241" s="45"/>
      <c r="AF241" s="45"/>
      <c r="AG241" s="45"/>
      <c r="AH241" s="45"/>
      <c r="AI241" s="45"/>
      <c r="AJ241" s="45"/>
      <c r="AK241" s="45"/>
      <c r="AL241" s="45"/>
      <c r="AM241" s="45"/>
    </row>
    <row r="242" spans="1:39" ht="15.75" customHeight="1">
      <c r="A242" s="35" t="s">
        <v>10</v>
      </c>
      <c r="B242" s="60" t="s">
        <v>19</v>
      </c>
      <c r="C242" s="50" t="s">
        <v>1260</v>
      </c>
      <c r="D242" s="43" t="s">
        <v>1343</v>
      </c>
      <c r="E242" s="43"/>
      <c r="F242" s="220" t="s">
        <v>1344</v>
      </c>
      <c r="G242" s="228">
        <f t="shared" ref="G242:G261" si="206">IF(N242&lt;0, "N/A", (N242 - AA242)/(Z242-AA242))</f>
        <v>1</v>
      </c>
      <c r="H242" s="228">
        <f t="shared" ref="H242:H261" si="207">IF(P242&lt;0, "N/A", (P242 - AA242)/(Z242-AA242))</f>
        <v>1</v>
      </c>
      <c r="I242" s="228">
        <f t="shared" ref="I242:I261" si="208">IF(R242&lt;0, "N/A", (R242 - AA242)/(Z242-AA242))</f>
        <v>1</v>
      </c>
      <c r="J242" s="228">
        <f t="shared" ref="J242:J261" si="209">IF(T242&lt;0, "N/A", (T242 - AA242)/(Z242-AA242))</f>
        <v>1</v>
      </c>
      <c r="K242" s="228">
        <f t="shared" ref="K242:K261" si="210">IF(V242&lt;0, "N/A", (V242 - AA242)/(Z242-AA242))</f>
        <v>1</v>
      </c>
      <c r="L242" s="228">
        <f t="shared" ref="L242:L261" si="211">IF(X242&lt;0, "N/A", (X242 - AA242)/(Z242-AA242))</f>
        <v>0.5</v>
      </c>
      <c r="M242" s="44" t="s">
        <v>120</v>
      </c>
      <c r="N242" s="33">
        <v>1</v>
      </c>
      <c r="O242" s="43" t="s">
        <v>1345</v>
      </c>
      <c r="P242" s="33">
        <v>1</v>
      </c>
      <c r="Q242" s="43" t="s">
        <v>1346</v>
      </c>
      <c r="R242" s="33">
        <v>1</v>
      </c>
      <c r="S242" s="43" t="s">
        <v>129</v>
      </c>
      <c r="T242" s="33">
        <v>1</v>
      </c>
      <c r="U242" s="43" t="s">
        <v>1347</v>
      </c>
      <c r="V242" s="33">
        <v>1</v>
      </c>
      <c r="W242" s="43" t="s">
        <v>1348</v>
      </c>
      <c r="X242" s="33">
        <v>0.5</v>
      </c>
      <c r="Y242" s="43" t="s">
        <v>1349</v>
      </c>
      <c r="Z242" s="51">
        <v>1</v>
      </c>
      <c r="AA242" s="52">
        <v>0</v>
      </c>
      <c r="AB242" s="33"/>
      <c r="AC242" s="33"/>
      <c r="AD242" s="33"/>
      <c r="AE242" s="33"/>
      <c r="AF242" s="33"/>
      <c r="AG242" s="33"/>
      <c r="AH242" s="33"/>
      <c r="AI242" s="33"/>
      <c r="AJ242" s="33"/>
      <c r="AK242" s="33"/>
      <c r="AL242" s="33"/>
      <c r="AM242" s="33"/>
    </row>
    <row r="243" spans="1:39" ht="15.75" customHeight="1">
      <c r="A243" s="35" t="s">
        <v>10</v>
      </c>
      <c r="B243" s="60" t="s">
        <v>19</v>
      </c>
      <c r="C243" s="50" t="s">
        <v>1260</v>
      </c>
      <c r="D243" s="43" t="s">
        <v>1343</v>
      </c>
      <c r="E243" s="43"/>
      <c r="F243" s="220" t="s">
        <v>1350</v>
      </c>
      <c r="G243" s="228">
        <f t="shared" si="206"/>
        <v>1</v>
      </c>
      <c r="H243" s="228">
        <f t="shared" si="207"/>
        <v>0</v>
      </c>
      <c r="I243" s="228">
        <f t="shared" si="208"/>
        <v>0</v>
      </c>
      <c r="J243" s="228">
        <f t="shared" si="209"/>
        <v>1</v>
      </c>
      <c r="K243" s="228">
        <f t="shared" si="210"/>
        <v>1</v>
      </c>
      <c r="L243" s="228">
        <f t="shared" si="211"/>
        <v>1</v>
      </c>
      <c r="M243" s="44" t="s">
        <v>120</v>
      </c>
      <c r="N243" s="33">
        <v>1</v>
      </c>
      <c r="O243" s="43" t="s">
        <v>1351</v>
      </c>
      <c r="P243" s="33">
        <v>0</v>
      </c>
      <c r="Q243" s="43" t="s">
        <v>1352</v>
      </c>
      <c r="R243" s="33">
        <v>0</v>
      </c>
      <c r="S243" s="43" t="s">
        <v>129</v>
      </c>
      <c r="T243" s="33">
        <v>1</v>
      </c>
      <c r="U243" s="43" t="s">
        <v>1353</v>
      </c>
      <c r="V243" s="33">
        <v>1</v>
      </c>
      <c r="W243" s="43" t="s">
        <v>1354</v>
      </c>
      <c r="X243" s="33">
        <v>1</v>
      </c>
      <c r="Y243" s="43" t="s">
        <v>1355</v>
      </c>
      <c r="Z243" s="51">
        <v>1</v>
      </c>
      <c r="AA243" s="52">
        <v>0</v>
      </c>
      <c r="AB243" s="33"/>
      <c r="AC243" s="33"/>
      <c r="AD243" s="33"/>
      <c r="AE243" s="33"/>
      <c r="AF243" s="33"/>
      <c r="AG243" s="33"/>
      <c r="AH243" s="33"/>
      <c r="AI243" s="33"/>
      <c r="AJ243" s="33"/>
      <c r="AK243" s="33"/>
      <c r="AL243" s="33"/>
      <c r="AM243" s="33"/>
    </row>
    <row r="244" spans="1:39" ht="15.75" customHeight="1">
      <c r="A244" s="35" t="s">
        <v>10</v>
      </c>
      <c r="B244" s="60" t="s">
        <v>19</v>
      </c>
      <c r="C244" s="50" t="s">
        <v>1260</v>
      </c>
      <c r="D244" s="43" t="s">
        <v>1343</v>
      </c>
      <c r="E244" s="43"/>
      <c r="F244" s="220" t="s">
        <v>1356</v>
      </c>
      <c r="G244" s="228">
        <f t="shared" si="206"/>
        <v>0</v>
      </c>
      <c r="H244" s="228">
        <f t="shared" si="207"/>
        <v>0</v>
      </c>
      <c r="I244" s="228">
        <f t="shared" si="208"/>
        <v>1</v>
      </c>
      <c r="J244" s="228">
        <f t="shared" si="209"/>
        <v>1</v>
      </c>
      <c r="K244" s="228">
        <f t="shared" si="210"/>
        <v>1</v>
      </c>
      <c r="L244" s="228">
        <f t="shared" si="211"/>
        <v>1</v>
      </c>
      <c r="M244" s="44" t="s">
        <v>120</v>
      </c>
      <c r="N244" s="33">
        <v>0</v>
      </c>
      <c r="O244" s="43" t="s">
        <v>1357</v>
      </c>
      <c r="P244" s="33">
        <v>0</v>
      </c>
      <c r="Q244" s="43" t="s">
        <v>1358</v>
      </c>
      <c r="R244" s="33">
        <v>1</v>
      </c>
      <c r="S244" s="43" t="s">
        <v>129</v>
      </c>
      <c r="T244" s="33">
        <v>1</v>
      </c>
      <c r="U244" s="43" t="s">
        <v>129</v>
      </c>
      <c r="V244" s="33">
        <v>1</v>
      </c>
      <c r="W244" s="43" t="s">
        <v>1359</v>
      </c>
      <c r="X244" s="33">
        <v>1</v>
      </c>
      <c r="Y244" s="43" t="s">
        <v>1360</v>
      </c>
      <c r="Z244" s="51">
        <v>1</v>
      </c>
      <c r="AA244" s="52">
        <v>0</v>
      </c>
      <c r="AB244" s="33"/>
      <c r="AC244" s="33"/>
      <c r="AD244" s="33"/>
      <c r="AE244" s="33"/>
      <c r="AF244" s="33"/>
      <c r="AG244" s="33"/>
      <c r="AH244" s="33"/>
      <c r="AI244" s="33"/>
      <c r="AJ244" s="33"/>
      <c r="AK244" s="33"/>
      <c r="AL244" s="33"/>
      <c r="AM244" s="33"/>
    </row>
    <row r="245" spans="1:39" ht="15.75" customHeight="1">
      <c r="A245" s="35" t="s">
        <v>10</v>
      </c>
      <c r="B245" s="60" t="s">
        <v>19</v>
      </c>
      <c r="C245" s="50" t="s">
        <v>1260</v>
      </c>
      <c r="D245" s="43" t="s">
        <v>1343</v>
      </c>
      <c r="E245" s="43"/>
      <c r="F245" s="220" t="s">
        <v>1361</v>
      </c>
      <c r="G245" s="228">
        <f t="shared" si="206"/>
        <v>0</v>
      </c>
      <c r="H245" s="228">
        <f t="shared" si="207"/>
        <v>0</v>
      </c>
      <c r="I245" s="228">
        <f t="shared" si="208"/>
        <v>1</v>
      </c>
      <c r="J245" s="228">
        <f t="shared" si="209"/>
        <v>1</v>
      </c>
      <c r="K245" s="228">
        <f t="shared" si="210"/>
        <v>0</v>
      </c>
      <c r="L245" s="228">
        <f t="shared" si="211"/>
        <v>1</v>
      </c>
      <c r="M245" s="44" t="s">
        <v>120</v>
      </c>
      <c r="N245" s="33">
        <v>0</v>
      </c>
      <c r="O245" s="43" t="s">
        <v>1362</v>
      </c>
      <c r="P245" s="33">
        <v>0</v>
      </c>
      <c r="Q245" s="43" t="s">
        <v>1363</v>
      </c>
      <c r="R245" s="33">
        <v>1</v>
      </c>
      <c r="S245" s="43" t="s">
        <v>129</v>
      </c>
      <c r="T245" s="33">
        <v>1</v>
      </c>
      <c r="U245" s="43" t="s">
        <v>1364</v>
      </c>
      <c r="V245" s="33">
        <v>0</v>
      </c>
      <c r="W245" s="43" t="s">
        <v>1365</v>
      </c>
      <c r="X245" s="33">
        <v>1</v>
      </c>
      <c r="Y245" s="43" t="s">
        <v>1366</v>
      </c>
      <c r="Z245" s="51">
        <v>1</v>
      </c>
      <c r="AA245" s="52">
        <v>0</v>
      </c>
      <c r="AB245" s="33"/>
      <c r="AC245" s="33"/>
      <c r="AD245" s="33"/>
      <c r="AE245" s="33"/>
      <c r="AF245" s="33"/>
      <c r="AG245" s="33"/>
      <c r="AH245" s="33"/>
      <c r="AI245" s="33"/>
      <c r="AJ245" s="33"/>
      <c r="AK245" s="33"/>
      <c r="AL245" s="33"/>
      <c r="AM245" s="33"/>
    </row>
    <row r="246" spans="1:39" ht="15.75" customHeight="1">
      <c r="A246" s="35" t="s">
        <v>10</v>
      </c>
      <c r="B246" s="60" t="s">
        <v>19</v>
      </c>
      <c r="C246" s="50" t="s">
        <v>1260</v>
      </c>
      <c r="D246" s="43" t="s">
        <v>1343</v>
      </c>
      <c r="E246" s="43"/>
      <c r="F246" s="220" t="s">
        <v>1367</v>
      </c>
      <c r="G246" s="228">
        <f t="shared" si="206"/>
        <v>0</v>
      </c>
      <c r="H246" s="228">
        <f t="shared" si="207"/>
        <v>0</v>
      </c>
      <c r="I246" s="228">
        <f t="shared" si="208"/>
        <v>0</v>
      </c>
      <c r="J246" s="228">
        <f t="shared" si="209"/>
        <v>1</v>
      </c>
      <c r="K246" s="228">
        <f t="shared" si="210"/>
        <v>1</v>
      </c>
      <c r="L246" s="228">
        <f t="shared" si="211"/>
        <v>1</v>
      </c>
      <c r="M246" s="44" t="s">
        <v>120</v>
      </c>
      <c r="N246" s="33">
        <v>0</v>
      </c>
      <c r="O246" s="43" t="s">
        <v>1368</v>
      </c>
      <c r="P246" s="33">
        <v>0</v>
      </c>
      <c r="Q246" s="43" t="s">
        <v>1369</v>
      </c>
      <c r="R246" s="33">
        <v>0</v>
      </c>
      <c r="S246" s="43" t="s">
        <v>129</v>
      </c>
      <c r="T246" s="33">
        <v>1</v>
      </c>
      <c r="U246" s="43" t="s">
        <v>1370</v>
      </c>
      <c r="V246" s="33">
        <v>1</v>
      </c>
      <c r="W246" s="43" t="s">
        <v>1371</v>
      </c>
      <c r="X246" s="33">
        <v>1</v>
      </c>
      <c r="Y246" s="43" t="s">
        <v>1372</v>
      </c>
      <c r="Z246" s="51">
        <v>1</v>
      </c>
      <c r="AA246" s="52">
        <v>0</v>
      </c>
      <c r="AB246" s="33"/>
      <c r="AC246" s="33"/>
      <c r="AD246" s="33"/>
      <c r="AE246" s="33"/>
      <c r="AF246" s="33"/>
      <c r="AG246" s="33"/>
      <c r="AH246" s="33"/>
      <c r="AI246" s="33"/>
      <c r="AJ246" s="33"/>
      <c r="AK246" s="33"/>
      <c r="AL246" s="33"/>
      <c r="AM246" s="33"/>
    </row>
    <row r="247" spans="1:39" ht="15.75" customHeight="1">
      <c r="A247" s="35" t="s">
        <v>10</v>
      </c>
      <c r="B247" s="60" t="s">
        <v>19</v>
      </c>
      <c r="C247" s="50" t="s">
        <v>1260</v>
      </c>
      <c r="D247" s="43" t="s">
        <v>1343</v>
      </c>
      <c r="E247" s="43"/>
      <c r="F247" s="220" t="s">
        <v>1367</v>
      </c>
      <c r="G247" s="228">
        <f t="shared" si="206"/>
        <v>0</v>
      </c>
      <c r="H247" s="228">
        <f t="shared" si="207"/>
        <v>0</v>
      </c>
      <c r="I247" s="228">
        <f t="shared" si="208"/>
        <v>0</v>
      </c>
      <c r="J247" s="228">
        <f t="shared" si="209"/>
        <v>1</v>
      </c>
      <c r="K247" s="228">
        <f t="shared" si="210"/>
        <v>1</v>
      </c>
      <c r="L247" s="228">
        <f t="shared" si="211"/>
        <v>1</v>
      </c>
      <c r="M247" s="44" t="s">
        <v>120</v>
      </c>
      <c r="N247" s="33">
        <v>0</v>
      </c>
      <c r="O247" s="43" t="s">
        <v>1368</v>
      </c>
      <c r="P247" s="33">
        <v>0</v>
      </c>
      <c r="Q247" s="43" t="s">
        <v>1373</v>
      </c>
      <c r="R247" s="33">
        <v>0</v>
      </c>
      <c r="S247" s="43" t="s">
        <v>129</v>
      </c>
      <c r="T247" s="33">
        <v>1</v>
      </c>
      <c r="U247" s="43" t="s">
        <v>1370</v>
      </c>
      <c r="V247" s="33">
        <v>1</v>
      </c>
      <c r="W247" s="43" t="s">
        <v>1371</v>
      </c>
      <c r="X247" s="33">
        <v>1</v>
      </c>
      <c r="Y247" s="43" t="s">
        <v>1374</v>
      </c>
      <c r="Z247" s="51">
        <v>1</v>
      </c>
      <c r="AA247" s="52">
        <v>0</v>
      </c>
      <c r="AB247" s="33"/>
      <c r="AC247" s="33"/>
      <c r="AD247" s="33"/>
      <c r="AE247" s="33"/>
      <c r="AF247" s="33"/>
      <c r="AG247" s="33"/>
      <c r="AH247" s="33"/>
      <c r="AI247" s="33"/>
      <c r="AJ247" s="33"/>
      <c r="AK247" s="33"/>
      <c r="AL247" s="33"/>
      <c r="AM247" s="33"/>
    </row>
    <row r="248" spans="1:39" ht="15.75" customHeight="1">
      <c r="A248" s="35" t="s">
        <v>10</v>
      </c>
      <c r="B248" s="60" t="s">
        <v>19</v>
      </c>
      <c r="C248" s="50" t="s">
        <v>1260</v>
      </c>
      <c r="D248" s="43" t="s">
        <v>1343</v>
      </c>
      <c r="E248" s="43"/>
      <c r="F248" s="220" t="s">
        <v>1375</v>
      </c>
      <c r="G248" s="228">
        <f t="shared" si="206"/>
        <v>1</v>
      </c>
      <c r="H248" s="228">
        <f t="shared" si="207"/>
        <v>1</v>
      </c>
      <c r="I248" s="228">
        <f t="shared" si="208"/>
        <v>1</v>
      </c>
      <c r="J248" s="228">
        <f t="shared" si="209"/>
        <v>1</v>
      </c>
      <c r="K248" s="228">
        <f t="shared" si="210"/>
        <v>1</v>
      </c>
      <c r="L248" s="228">
        <f t="shared" si="211"/>
        <v>1</v>
      </c>
      <c r="M248" s="44" t="s">
        <v>120</v>
      </c>
      <c r="N248" s="33">
        <v>1</v>
      </c>
      <c r="O248" s="43" t="s">
        <v>1376</v>
      </c>
      <c r="P248" s="33">
        <v>1</v>
      </c>
      <c r="Q248" s="43" t="s">
        <v>1377</v>
      </c>
      <c r="R248" s="33">
        <v>1</v>
      </c>
      <c r="S248" s="43" t="s">
        <v>129</v>
      </c>
      <c r="T248" s="33">
        <v>1</v>
      </c>
      <c r="U248" s="43" t="s">
        <v>1378</v>
      </c>
      <c r="V248" s="33">
        <v>1</v>
      </c>
      <c r="W248" s="43" t="s">
        <v>1379</v>
      </c>
      <c r="X248" s="33">
        <v>1</v>
      </c>
      <c r="Y248" s="43" t="s">
        <v>1380</v>
      </c>
      <c r="Z248" s="51">
        <v>1</v>
      </c>
      <c r="AA248" s="52">
        <v>0</v>
      </c>
      <c r="AB248" s="33"/>
      <c r="AC248" s="33"/>
      <c r="AD248" s="33"/>
      <c r="AE248" s="33"/>
      <c r="AF248" s="33"/>
      <c r="AG248" s="33"/>
      <c r="AH248" s="33"/>
      <c r="AI248" s="33"/>
      <c r="AJ248" s="33"/>
      <c r="AK248" s="33"/>
      <c r="AL248" s="33"/>
      <c r="AM248" s="33"/>
    </row>
    <row r="249" spans="1:39" ht="15.75" customHeight="1">
      <c r="A249" s="35" t="s">
        <v>10</v>
      </c>
      <c r="B249" s="60" t="s">
        <v>19</v>
      </c>
      <c r="C249" s="50" t="s">
        <v>1260</v>
      </c>
      <c r="D249" s="43" t="s">
        <v>1343</v>
      </c>
      <c r="E249" s="43"/>
      <c r="F249" s="220" t="s">
        <v>1381</v>
      </c>
      <c r="G249" s="228">
        <f t="shared" si="206"/>
        <v>1</v>
      </c>
      <c r="H249" s="228">
        <f t="shared" si="207"/>
        <v>1</v>
      </c>
      <c r="I249" s="228">
        <f t="shared" si="208"/>
        <v>1</v>
      </c>
      <c r="J249" s="228">
        <f t="shared" si="209"/>
        <v>1</v>
      </c>
      <c r="K249" s="228">
        <f t="shared" si="210"/>
        <v>1</v>
      </c>
      <c r="L249" s="228">
        <f t="shared" si="211"/>
        <v>1</v>
      </c>
      <c r="M249" s="44" t="s">
        <v>120</v>
      </c>
      <c r="N249" s="33">
        <v>1</v>
      </c>
      <c r="O249" s="43" t="s">
        <v>1382</v>
      </c>
      <c r="P249" s="33">
        <v>1</v>
      </c>
      <c r="Q249" s="43" t="s">
        <v>1383</v>
      </c>
      <c r="R249" s="33">
        <v>1</v>
      </c>
      <c r="S249" s="43" t="s">
        <v>1384</v>
      </c>
      <c r="T249" s="33">
        <v>1</v>
      </c>
      <c r="U249" s="43" t="s">
        <v>1385</v>
      </c>
      <c r="V249" s="33">
        <v>1</v>
      </c>
      <c r="W249" s="43" t="s">
        <v>1386</v>
      </c>
      <c r="X249" s="33">
        <v>1</v>
      </c>
      <c r="Y249" s="43" t="s">
        <v>1387</v>
      </c>
      <c r="Z249" s="51">
        <v>1</v>
      </c>
      <c r="AA249" s="52">
        <v>0</v>
      </c>
      <c r="AB249" s="33"/>
      <c r="AC249" s="33"/>
      <c r="AD249" s="33"/>
      <c r="AE249" s="33"/>
      <c r="AF249" s="33"/>
      <c r="AG249" s="33"/>
      <c r="AH249" s="33"/>
      <c r="AI249" s="33"/>
      <c r="AJ249" s="33"/>
      <c r="AK249" s="33"/>
      <c r="AL249" s="33"/>
      <c r="AM249" s="33"/>
    </row>
    <row r="250" spans="1:39" ht="15.75" customHeight="1">
      <c r="A250" s="35" t="s">
        <v>10</v>
      </c>
      <c r="B250" s="60" t="s">
        <v>19</v>
      </c>
      <c r="C250" s="50" t="s">
        <v>1260</v>
      </c>
      <c r="D250" s="43" t="s">
        <v>1343</v>
      </c>
      <c r="E250" s="43"/>
      <c r="F250" s="220" t="s">
        <v>1388</v>
      </c>
      <c r="G250" s="228">
        <f t="shared" si="206"/>
        <v>1</v>
      </c>
      <c r="H250" s="228">
        <f t="shared" si="207"/>
        <v>1</v>
      </c>
      <c r="I250" s="228">
        <f t="shared" si="208"/>
        <v>0.5</v>
      </c>
      <c r="J250" s="228">
        <f t="shared" si="209"/>
        <v>1</v>
      </c>
      <c r="K250" s="228">
        <f t="shared" si="210"/>
        <v>1</v>
      </c>
      <c r="L250" s="228">
        <f t="shared" si="211"/>
        <v>1</v>
      </c>
      <c r="M250" s="44" t="s">
        <v>120</v>
      </c>
      <c r="N250" s="33">
        <v>1</v>
      </c>
      <c r="O250" s="43" t="s">
        <v>1389</v>
      </c>
      <c r="P250" s="33">
        <v>1</v>
      </c>
      <c r="Q250" s="43" t="s">
        <v>1390</v>
      </c>
      <c r="R250" s="33">
        <v>0.5</v>
      </c>
      <c r="S250" s="43" t="s">
        <v>129</v>
      </c>
      <c r="T250" s="33">
        <v>1</v>
      </c>
      <c r="U250" s="43" t="s">
        <v>129</v>
      </c>
      <c r="V250" s="33">
        <v>1</v>
      </c>
      <c r="W250" s="43" t="s">
        <v>1391</v>
      </c>
      <c r="X250" s="33">
        <v>1</v>
      </c>
      <c r="Y250" s="43" t="s">
        <v>1392</v>
      </c>
      <c r="Z250" s="51">
        <v>1</v>
      </c>
      <c r="AA250" s="52">
        <v>0</v>
      </c>
      <c r="AB250" s="33"/>
      <c r="AC250" s="33"/>
      <c r="AD250" s="33"/>
      <c r="AE250" s="33"/>
      <c r="AF250" s="33"/>
      <c r="AG250" s="33"/>
      <c r="AH250" s="33"/>
      <c r="AI250" s="33"/>
      <c r="AJ250" s="33"/>
      <c r="AK250" s="33"/>
      <c r="AL250" s="33"/>
      <c r="AM250" s="33"/>
    </row>
    <row r="251" spans="1:39" ht="15.75" customHeight="1">
      <c r="A251" s="35" t="s">
        <v>10</v>
      </c>
      <c r="B251" s="60" t="s">
        <v>19</v>
      </c>
      <c r="C251" s="50" t="s">
        <v>1260</v>
      </c>
      <c r="D251" s="43" t="s">
        <v>1343</v>
      </c>
      <c r="E251" s="43"/>
      <c r="F251" s="220" t="s">
        <v>1393</v>
      </c>
      <c r="G251" s="228">
        <f t="shared" si="206"/>
        <v>1</v>
      </c>
      <c r="H251" s="228">
        <f t="shared" si="207"/>
        <v>1</v>
      </c>
      <c r="I251" s="228">
        <f t="shared" si="208"/>
        <v>0</v>
      </c>
      <c r="J251" s="228">
        <f t="shared" si="209"/>
        <v>1</v>
      </c>
      <c r="K251" s="228">
        <f t="shared" si="210"/>
        <v>1</v>
      </c>
      <c r="L251" s="228">
        <f t="shared" si="211"/>
        <v>0.5</v>
      </c>
      <c r="M251" s="44" t="s">
        <v>120</v>
      </c>
      <c r="N251" s="33">
        <v>1</v>
      </c>
      <c r="O251" s="43" t="s">
        <v>1394</v>
      </c>
      <c r="P251" s="33">
        <v>1</v>
      </c>
      <c r="Q251" s="43" t="s">
        <v>1395</v>
      </c>
      <c r="R251" s="33">
        <v>0</v>
      </c>
      <c r="S251" s="43" t="s">
        <v>1396</v>
      </c>
      <c r="T251" s="33">
        <v>1</v>
      </c>
      <c r="U251" s="43" t="s">
        <v>1397</v>
      </c>
      <c r="V251" s="33">
        <v>1</v>
      </c>
      <c r="W251" s="43" t="s">
        <v>1398</v>
      </c>
      <c r="X251" s="33">
        <v>0.5</v>
      </c>
      <c r="Y251" s="43" t="s">
        <v>1399</v>
      </c>
      <c r="Z251" s="51">
        <v>1</v>
      </c>
      <c r="AA251" s="52">
        <v>0</v>
      </c>
      <c r="AB251" s="33"/>
      <c r="AC251" s="33"/>
      <c r="AD251" s="33"/>
      <c r="AE251" s="33"/>
      <c r="AF251" s="33"/>
      <c r="AG251" s="33"/>
      <c r="AH251" s="33"/>
      <c r="AI251" s="33"/>
      <c r="AJ251" s="33"/>
      <c r="AK251" s="33"/>
      <c r="AL251" s="33"/>
      <c r="AM251" s="33"/>
    </row>
    <row r="252" spans="1:39" ht="15.75" customHeight="1">
      <c r="A252" s="35" t="s">
        <v>10</v>
      </c>
      <c r="B252" s="60" t="s">
        <v>19</v>
      </c>
      <c r="C252" s="50" t="s">
        <v>1260</v>
      </c>
      <c r="D252" s="43" t="s">
        <v>1343</v>
      </c>
      <c r="E252" s="43"/>
      <c r="F252" s="220" t="s">
        <v>1400</v>
      </c>
      <c r="G252" s="228">
        <f t="shared" si="206"/>
        <v>1</v>
      </c>
      <c r="H252" s="228">
        <f t="shared" si="207"/>
        <v>1</v>
      </c>
      <c r="I252" s="228">
        <f t="shared" si="208"/>
        <v>0</v>
      </c>
      <c r="J252" s="228">
        <f t="shared" si="209"/>
        <v>1</v>
      </c>
      <c r="K252" s="228">
        <f t="shared" si="210"/>
        <v>1</v>
      </c>
      <c r="L252" s="228">
        <f t="shared" si="211"/>
        <v>0.5</v>
      </c>
      <c r="M252" s="44" t="s">
        <v>120</v>
      </c>
      <c r="N252" s="33">
        <v>1</v>
      </c>
      <c r="O252" s="43" t="s">
        <v>1179</v>
      </c>
      <c r="P252" s="33">
        <v>1</v>
      </c>
      <c r="Q252" s="43" t="s">
        <v>791</v>
      </c>
      <c r="R252" s="33">
        <v>0</v>
      </c>
      <c r="S252" s="43" t="s">
        <v>129</v>
      </c>
      <c r="T252" s="33">
        <v>1</v>
      </c>
      <c r="U252" s="43" t="s">
        <v>1401</v>
      </c>
      <c r="V252" s="33">
        <v>1</v>
      </c>
      <c r="W252" s="43" t="s">
        <v>1402</v>
      </c>
      <c r="X252" s="33">
        <v>0.5</v>
      </c>
      <c r="Y252" s="43" t="s">
        <v>1403</v>
      </c>
      <c r="Z252" s="51">
        <v>1</v>
      </c>
      <c r="AA252" s="52">
        <v>0</v>
      </c>
      <c r="AB252" s="33"/>
      <c r="AC252" s="33"/>
      <c r="AD252" s="33"/>
      <c r="AE252" s="33"/>
      <c r="AF252" s="33"/>
      <c r="AG252" s="33"/>
      <c r="AH252" s="33"/>
      <c r="AI252" s="33"/>
      <c r="AJ252" s="33"/>
      <c r="AK252" s="33"/>
      <c r="AL252" s="33"/>
      <c r="AM252" s="33"/>
    </row>
    <row r="253" spans="1:39" ht="15.75" customHeight="1">
      <c r="A253" s="35" t="s">
        <v>10</v>
      </c>
      <c r="B253" s="60" t="s">
        <v>19</v>
      </c>
      <c r="C253" s="50" t="s">
        <v>1260</v>
      </c>
      <c r="D253" s="43" t="s">
        <v>1343</v>
      </c>
      <c r="E253" s="43"/>
      <c r="F253" s="220" t="s">
        <v>1404</v>
      </c>
      <c r="G253" s="228">
        <f t="shared" si="206"/>
        <v>1</v>
      </c>
      <c r="H253" s="228">
        <f t="shared" si="207"/>
        <v>1</v>
      </c>
      <c r="I253" s="228">
        <f t="shared" si="208"/>
        <v>0</v>
      </c>
      <c r="J253" s="228">
        <f t="shared" si="209"/>
        <v>1</v>
      </c>
      <c r="K253" s="228">
        <f t="shared" si="210"/>
        <v>1</v>
      </c>
      <c r="L253" s="228">
        <f t="shared" si="211"/>
        <v>1</v>
      </c>
      <c r="M253" s="44" t="s">
        <v>120</v>
      </c>
      <c r="N253" s="33">
        <v>1</v>
      </c>
      <c r="O253" s="43" t="s">
        <v>1179</v>
      </c>
      <c r="P253" s="33">
        <v>1</v>
      </c>
      <c r="Q253" s="43" t="s">
        <v>1405</v>
      </c>
      <c r="R253" s="33">
        <v>0</v>
      </c>
      <c r="S253" s="43" t="s">
        <v>129</v>
      </c>
      <c r="T253" s="33">
        <v>1</v>
      </c>
      <c r="U253" s="43" t="s">
        <v>129</v>
      </c>
      <c r="V253" s="33">
        <v>1</v>
      </c>
      <c r="W253" s="43" t="s">
        <v>1406</v>
      </c>
      <c r="X253" s="33">
        <v>1</v>
      </c>
      <c r="Y253" s="43" t="s">
        <v>1407</v>
      </c>
      <c r="Z253" s="51">
        <v>1</v>
      </c>
      <c r="AA253" s="52">
        <v>0</v>
      </c>
      <c r="AB253" s="33"/>
      <c r="AC253" s="33"/>
      <c r="AD253" s="33"/>
      <c r="AE253" s="33"/>
      <c r="AF253" s="33"/>
      <c r="AG253" s="33"/>
      <c r="AH253" s="33"/>
      <c r="AI253" s="33"/>
      <c r="AJ253" s="33"/>
      <c r="AK253" s="33"/>
      <c r="AL253" s="33"/>
      <c r="AM253" s="33"/>
    </row>
    <row r="254" spans="1:39" ht="15.75" customHeight="1">
      <c r="A254" s="35" t="s">
        <v>10</v>
      </c>
      <c r="B254" s="60" t="s">
        <v>19</v>
      </c>
      <c r="C254" s="50" t="s">
        <v>1260</v>
      </c>
      <c r="D254" s="43" t="s">
        <v>1343</v>
      </c>
      <c r="E254" s="43"/>
      <c r="F254" s="220" t="s">
        <v>1408</v>
      </c>
      <c r="G254" s="228">
        <f t="shared" si="206"/>
        <v>0</v>
      </c>
      <c r="H254" s="228">
        <f t="shared" si="207"/>
        <v>1</v>
      </c>
      <c r="I254" s="228">
        <f t="shared" si="208"/>
        <v>1</v>
      </c>
      <c r="J254" s="228">
        <f t="shared" si="209"/>
        <v>1</v>
      </c>
      <c r="K254" s="228">
        <f t="shared" si="210"/>
        <v>1</v>
      </c>
      <c r="L254" s="228">
        <f t="shared" si="211"/>
        <v>1</v>
      </c>
      <c r="M254" s="44" t="s">
        <v>120</v>
      </c>
      <c r="N254" s="33">
        <v>0</v>
      </c>
      <c r="O254" s="43" t="s">
        <v>1409</v>
      </c>
      <c r="P254" s="33">
        <v>1</v>
      </c>
      <c r="Q254" s="43" t="s">
        <v>1410</v>
      </c>
      <c r="R254" s="33">
        <v>1</v>
      </c>
      <c r="S254" s="43" t="s">
        <v>129</v>
      </c>
      <c r="T254" s="33">
        <v>1</v>
      </c>
      <c r="U254" s="43" t="s">
        <v>1411</v>
      </c>
      <c r="V254" s="33">
        <v>1</v>
      </c>
      <c r="W254" s="43" t="s">
        <v>1412</v>
      </c>
      <c r="X254" s="33">
        <v>1</v>
      </c>
      <c r="Y254" s="43" t="s">
        <v>1413</v>
      </c>
      <c r="Z254" s="51">
        <v>1</v>
      </c>
      <c r="AA254" s="52">
        <v>0</v>
      </c>
      <c r="AB254" s="33"/>
      <c r="AC254" s="33"/>
      <c r="AD254" s="33"/>
      <c r="AE254" s="33"/>
      <c r="AF254" s="33"/>
      <c r="AG254" s="33"/>
      <c r="AH254" s="33"/>
      <c r="AI254" s="33"/>
      <c r="AJ254" s="33"/>
      <c r="AK254" s="33"/>
      <c r="AL254" s="33"/>
      <c r="AM254" s="33"/>
    </row>
    <row r="255" spans="1:39" ht="15.75" customHeight="1">
      <c r="A255" s="35" t="s">
        <v>10</v>
      </c>
      <c r="B255" s="60" t="s">
        <v>19</v>
      </c>
      <c r="C255" s="50" t="s">
        <v>1260</v>
      </c>
      <c r="D255" s="43" t="s">
        <v>1343</v>
      </c>
      <c r="E255" s="43"/>
      <c r="F255" s="220" t="s">
        <v>1414</v>
      </c>
      <c r="G255" s="228">
        <f t="shared" si="206"/>
        <v>1</v>
      </c>
      <c r="H255" s="228">
        <f t="shared" si="207"/>
        <v>0</v>
      </c>
      <c r="I255" s="228">
        <f t="shared" si="208"/>
        <v>0</v>
      </c>
      <c r="J255" s="228">
        <f t="shared" si="209"/>
        <v>1</v>
      </c>
      <c r="K255" s="228">
        <f t="shared" si="210"/>
        <v>0</v>
      </c>
      <c r="L255" s="228">
        <f t="shared" si="211"/>
        <v>0.5</v>
      </c>
      <c r="M255" s="44" t="s">
        <v>120</v>
      </c>
      <c r="N255" s="33">
        <v>1</v>
      </c>
      <c r="O255" s="43" t="s">
        <v>1415</v>
      </c>
      <c r="P255" s="33">
        <v>0</v>
      </c>
      <c r="Q255" s="43" t="s">
        <v>1416</v>
      </c>
      <c r="R255" s="33">
        <v>0</v>
      </c>
      <c r="S255" s="43" t="s">
        <v>129</v>
      </c>
      <c r="T255" s="33">
        <v>1</v>
      </c>
      <c r="U255" s="43" t="s">
        <v>1417</v>
      </c>
      <c r="V255" s="33">
        <v>0</v>
      </c>
      <c r="W255" s="43" t="s">
        <v>1418</v>
      </c>
      <c r="X255" s="33">
        <v>0.5</v>
      </c>
      <c r="Y255" s="43" t="s">
        <v>1419</v>
      </c>
      <c r="Z255" s="51">
        <v>1</v>
      </c>
      <c r="AA255" s="52">
        <v>0</v>
      </c>
      <c r="AB255" s="33"/>
      <c r="AC255" s="33"/>
      <c r="AD255" s="33"/>
      <c r="AE255" s="33"/>
      <c r="AF255" s="33"/>
      <c r="AG255" s="33"/>
      <c r="AH255" s="33"/>
      <c r="AI255" s="33"/>
      <c r="AJ255" s="33"/>
      <c r="AK255" s="33"/>
      <c r="AL255" s="33"/>
      <c r="AM255" s="33"/>
    </row>
    <row r="256" spans="1:39" ht="15.75" customHeight="1">
      <c r="A256" s="35" t="s">
        <v>10</v>
      </c>
      <c r="B256" s="60" t="s">
        <v>19</v>
      </c>
      <c r="C256" s="50" t="s">
        <v>1260</v>
      </c>
      <c r="D256" s="43" t="s">
        <v>1343</v>
      </c>
      <c r="E256" s="43"/>
      <c r="F256" s="220" t="s">
        <v>1420</v>
      </c>
      <c r="G256" s="228" t="str">
        <f t="shared" si="206"/>
        <v>N/A</v>
      </c>
      <c r="H256" s="228">
        <f t="shared" si="207"/>
        <v>0</v>
      </c>
      <c r="I256" s="228">
        <f t="shared" si="208"/>
        <v>0</v>
      </c>
      <c r="J256" s="228">
        <f t="shared" si="209"/>
        <v>1</v>
      </c>
      <c r="K256" s="228">
        <f t="shared" si="210"/>
        <v>0.5</v>
      </c>
      <c r="L256" s="228">
        <f t="shared" si="211"/>
        <v>1</v>
      </c>
      <c r="M256" s="44" t="s">
        <v>120</v>
      </c>
      <c r="N256" s="33">
        <v>-1</v>
      </c>
      <c r="O256" s="43" t="s">
        <v>1421</v>
      </c>
      <c r="P256" s="33">
        <v>0</v>
      </c>
      <c r="Q256" s="43" t="s">
        <v>1422</v>
      </c>
      <c r="R256" s="33">
        <v>0</v>
      </c>
      <c r="S256" s="43" t="s">
        <v>129</v>
      </c>
      <c r="T256" s="33">
        <v>1</v>
      </c>
      <c r="U256" s="43" t="s">
        <v>1423</v>
      </c>
      <c r="V256" s="33">
        <v>0.5</v>
      </c>
      <c r="W256" s="43" t="s">
        <v>1424</v>
      </c>
      <c r="X256" s="33">
        <v>1</v>
      </c>
      <c r="Y256" s="43" t="s">
        <v>1425</v>
      </c>
      <c r="Z256" s="51">
        <v>1</v>
      </c>
      <c r="AA256" s="52">
        <v>0</v>
      </c>
      <c r="AB256" s="33"/>
      <c r="AC256" s="33"/>
      <c r="AD256" s="33"/>
      <c r="AE256" s="33"/>
      <c r="AF256" s="33"/>
      <c r="AG256" s="33"/>
      <c r="AH256" s="33"/>
      <c r="AI256" s="33"/>
      <c r="AJ256" s="33"/>
      <c r="AK256" s="33"/>
      <c r="AL256" s="33"/>
      <c r="AM256" s="33"/>
    </row>
    <row r="257" spans="1:39" ht="15.75" customHeight="1">
      <c r="A257" s="35" t="s">
        <v>10</v>
      </c>
      <c r="B257" s="60" t="s">
        <v>19</v>
      </c>
      <c r="C257" s="50" t="s">
        <v>1260</v>
      </c>
      <c r="D257" s="43" t="s">
        <v>1343</v>
      </c>
      <c r="E257" s="43"/>
      <c r="F257" s="220" t="s">
        <v>1426</v>
      </c>
      <c r="G257" s="228">
        <f t="shared" si="206"/>
        <v>0</v>
      </c>
      <c r="H257" s="228">
        <f t="shared" si="207"/>
        <v>0</v>
      </c>
      <c r="I257" s="228">
        <f t="shared" si="208"/>
        <v>0</v>
      </c>
      <c r="J257" s="228">
        <f t="shared" si="209"/>
        <v>1</v>
      </c>
      <c r="K257" s="228">
        <f t="shared" si="210"/>
        <v>0</v>
      </c>
      <c r="L257" s="228">
        <f t="shared" si="211"/>
        <v>0.5</v>
      </c>
      <c r="M257" s="44" t="s">
        <v>120</v>
      </c>
      <c r="N257" s="33">
        <v>0</v>
      </c>
      <c r="O257" s="43" t="s">
        <v>1427</v>
      </c>
      <c r="P257" s="33">
        <v>0</v>
      </c>
      <c r="Q257" s="43" t="s">
        <v>1428</v>
      </c>
      <c r="R257" s="33">
        <v>0</v>
      </c>
      <c r="S257" s="43" t="s">
        <v>129</v>
      </c>
      <c r="T257" s="33">
        <v>1</v>
      </c>
      <c r="U257" s="43" t="s">
        <v>1429</v>
      </c>
      <c r="V257" s="33">
        <v>0</v>
      </c>
      <c r="W257" s="43" t="s">
        <v>1430</v>
      </c>
      <c r="X257" s="33">
        <v>0.5</v>
      </c>
      <c r="Y257" s="43" t="s">
        <v>1431</v>
      </c>
      <c r="Z257" s="51">
        <v>1</v>
      </c>
      <c r="AA257" s="52">
        <v>0</v>
      </c>
      <c r="AB257" s="33"/>
      <c r="AC257" s="33"/>
      <c r="AD257" s="33"/>
      <c r="AE257" s="33"/>
      <c r="AF257" s="33"/>
      <c r="AG257" s="33"/>
      <c r="AH257" s="33"/>
      <c r="AI257" s="33"/>
      <c r="AJ257" s="33"/>
      <c r="AK257" s="33"/>
      <c r="AL257" s="33"/>
      <c r="AM257" s="33"/>
    </row>
    <row r="258" spans="1:39" ht="15.75" customHeight="1">
      <c r="A258" s="35" t="s">
        <v>10</v>
      </c>
      <c r="B258" s="60" t="s">
        <v>19</v>
      </c>
      <c r="C258" s="50" t="s">
        <v>1260</v>
      </c>
      <c r="D258" s="43" t="s">
        <v>1343</v>
      </c>
      <c r="E258" s="43"/>
      <c r="F258" s="220" t="s">
        <v>1432</v>
      </c>
      <c r="G258" s="228">
        <f t="shared" si="206"/>
        <v>1</v>
      </c>
      <c r="H258" s="228">
        <f t="shared" si="207"/>
        <v>0</v>
      </c>
      <c r="I258" s="228">
        <f t="shared" si="208"/>
        <v>0</v>
      </c>
      <c r="J258" s="228">
        <f t="shared" si="209"/>
        <v>1</v>
      </c>
      <c r="K258" s="228">
        <f t="shared" si="210"/>
        <v>1</v>
      </c>
      <c r="L258" s="228">
        <f t="shared" si="211"/>
        <v>1</v>
      </c>
      <c r="M258" s="44" t="s">
        <v>120</v>
      </c>
      <c r="N258" s="33">
        <v>1</v>
      </c>
      <c r="O258" s="43" t="s">
        <v>1433</v>
      </c>
      <c r="P258" s="33">
        <v>0</v>
      </c>
      <c r="Q258" s="43" t="s">
        <v>1434</v>
      </c>
      <c r="R258" s="33">
        <v>0</v>
      </c>
      <c r="S258" s="43" t="s">
        <v>129</v>
      </c>
      <c r="T258" s="33">
        <v>1</v>
      </c>
      <c r="U258" s="43" t="s">
        <v>1435</v>
      </c>
      <c r="V258" s="33">
        <v>1</v>
      </c>
      <c r="W258" s="43" t="s">
        <v>1436</v>
      </c>
      <c r="X258" s="33">
        <v>1</v>
      </c>
      <c r="Y258" s="43" t="s">
        <v>1437</v>
      </c>
      <c r="Z258" s="51">
        <v>1</v>
      </c>
      <c r="AA258" s="52">
        <v>0</v>
      </c>
      <c r="AB258" s="33"/>
      <c r="AC258" s="33"/>
      <c r="AD258" s="33"/>
      <c r="AE258" s="33"/>
      <c r="AF258" s="33"/>
      <c r="AG258" s="33"/>
      <c r="AH258" s="33"/>
      <c r="AI258" s="33"/>
      <c r="AJ258" s="33"/>
      <c r="AK258" s="33"/>
      <c r="AL258" s="33"/>
      <c r="AM258" s="33"/>
    </row>
    <row r="259" spans="1:39" ht="15.75" customHeight="1">
      <c r="A259" s="35" t="s">
        <v>10</v>
      </c>
      <c r="B259" s="60" t="s">
        <v>19</v>
      </c>
      <c r="C259" s="50" t="s">
        <v>1260</v>
      </c>
      <c r="D259" s="43" t="s">
        <v>1343</v>
      </c>
      <c r="E259" s="43"/>
      <c r="F259" s="220" t="s">
        <v>1438</v>
      </c>
      <c r="G259" s="228">
        <f t="shared" si="206"/>
        <v>0.5</v>
      </c>
      <c r="H259" s="228">
        <f t="shared" si="207"/>
        <v>0</v>
      </c>
      <c r="I259" s="228">
        <f t="shared" si="208"/>
        <v>1</v>
      </c>
      <c r="J259" s="228">
        <f t="shared" si="209"/>
        <v>1</v>
      </c>
      <c r="K259" s="228">
        <f t="shared" si="210"/>
        <v>1</v>
      </c>
      <c r="L259" s="228">
        <f t="shared" si="211"/>
        <v>1</v>
      </c>
      <c r="M259" s="44" t="s">
        <v>120</v>
      </c>
      <c r="N259" s="33">
        <v>0.5</v>
      </c>
      <c r="O259" s="43" t="s">
        <v>1439</v>
      </c>
      <c r="P259" s="33">
        <v>0</v>
      </c>
      <c r="Q259" s="43" t="s">
        <v>1440</v>
      </c>
      <c r="R259" s="33">
        <v>1</v>
      </c>
      <c r="S259" s="43" t="s">
        <v>129</v>
      </c>
      <c r="T259" s="33">
        <v>1</v>
      </c>
      <c r="U259" s="43" t="s">
        <v>1441</v>
      </c>
      <c r="V259" s="33">
        <v>1</v>
      </c>
      <c r="W259" s="43" t="s">
        <v>1442</v>
      </c>
      <c r="X259" s="33">
        <v>1</v>
      </c>
      <c r="Y259" s="43" t="s">
        <v>1443</v>
      </c>
      <c r="Z259" s="51">
        <v>1</v>
      </c>
      <c r="AA259" s="52">
        <v>0</v>
      </c>
      <c r="AB259" s="33"/>
      <c r="AC259" s="33"/>
      <c r="AD259" s="33"/>
      <c r="AE259" s="33"/>
      <c r="AF259" s="33"/>
      <c r="AG259" s="33"/>
      <c r="AH259" s="33"/>
      <c r="AI259" s="33"/>
      <c r="AJ259" s="33"/>
      <c r="AK259" s="33"/>
      <c r="AL259" s="33"/>
      <c r="AM259" s="33"/>
    </row>
    <row r="260" spans="1:39" ht="15.75" customHeight="1">
      <c r="A260" s="35" t="s">
        <v>10</v>
      </c>
      <c r="B260" s="60" t="s">
        <v>19</v>
      </c>
      <c r="C260" s="50" t="s">
        <v>1260</v>
      </c>
      <c r="D260" s="43" t="s">
        <v>1343</v>
      </c>
      <c r="E260" s="43"/>
      <c r="F260" s="220" t="s">
        <v>1444</v>
      </c>
      <c r="G260" s="228">
        <f t="shared" si="206"/>
        <v>0</v>
      </c>
      <c r="H260" s="228">
        <f t="shared" si="207"/>
        <v>0</v>
      </c>
      <c r="I260" s="228">
        <f t="shared" si="208"/>
        <v>0</v>
      </c>
      <c r="J260" s="228">
        <f t="shared" si="209"/>
        <v>1</v>
      </c>
      <c r="K260" s="228">
        <f t="shared" si="210"/>
        <v>0.5</v>
      </c>
      <c r="L260" s="228">
        <f t="shared" si="211"/>
        <v>1</v>
      </c>
      <c r="M260" s="44" t="s">
        <v>120</v>
      </c>
      <c r="N260" s="33">
        <v>0</v>
      </c>
      <c r="O260" s="43" t="s">
        <v>1445</v>
      </c>
      <c r="P260" s="33">
        <v>0</v>
      </c>
      <c r="Q260" s="43" t="s">
        <v>1446</v>
      </c>
      <c r="R260" s="33">
        <v>0</v>
      </c>
      <c r="S260" s="43" t="s">
        <v>129</v>
      </c>
      <c r="T260" s="33">
        <v>1</v>
      </c>
      <c r="U260" s="43" t="s">
        <v>1447</v>
      </c>
      <c r="V260" s="33">
        <v>0.5</v>
      </c>
      <c r="W260" s="43" t="s">
        <v>1448</v>
      </c>
      <c r="X260" s="33">
        <v>1</v>
      </c>
      <c r="Y260" s="43" t="s">
        <v>1449</v>
      </c>
      <c r="Z260" s="51">
        <v>1</v>
      </c>
      <c r="AA260" s="52">
        <v>0</v>
      </c>
      <c r="AB260" s="33"/>
      <c r="AC260" s="33"/>
      <c r="AD260" s="33"/>
      <c r="AE260" s="33"/>
      <c r="AF260" s="33"/>
      <c r="AG260" s="33"/>
      <c r="AH260" s="33"/>
      <c r="AI260" s="33"/>
      <c r="AJ260" s="33"/>
      <c r="AK260" s="33"/>
      <c r="AL260" s="33"/>
      <c r="AM260" s="33"/>
    </row>
    <row r="261" spans="1:39" ht="15.75" customHeight="1">
      <c r="A261" s="35" t="s">
        <v>10</v>
      </c>
      <c r="B261" s="60" t="s">
        <v>19</v>
      </c>
      <c r="C261" s="50" t="s">
        <v>1260</v>
      </c>
      <c r="D261" s="43" t="s">
        <v>1343</v>
      </c>
      <c r="E261" s="43"/>
      <c r="F261" s="220" t="s">
        <v>1450</v>
      </c>
      <c r="G261" s="228">
        <f t="shared" si="206"/>
        <v>1</v>
      </c>
      <c r="H261" s="228">
        <f t="shared" si="207"/>
        <v>0.5</v>
      </c>
      <c r="I261" s="228">
        <f t="shared" si="208"/>
        <v>0</v>
      </c>
      <c r="J261" s="228">
        <f t="shared" si="209"/>
        <v>1</v>
      </c>
      <c r="K261" s="228">
        <f t="shared" si="210"/>
        <v>1</v>
      </c>
      <c r="L261" s="228">
        <f t="shared" si="211"/>
        <v>1</v>
      </c>
      <c r="M261" s="44" t="s">
        <v>120</v>
      </c>
      <c r="N261" s="33">
        <v>1</v>
      </c>
      <c r="O261" s="43" t="s">
        <v>1451</v>
      </c>
      <c r="P261" s="33">
        <v>0.5</v>
      </c>
      <c r="Q261" s="43" t="s">
        <v>1452</v>
      </c>
      <c r="R261" s="33">
        <v>0</v>
      </c>
      <c r="S261" s="43" t="s">
        <v>129</v>
      </c>
      <c r="T261" s="33">
        <v>1</v>
      </c>
      <c r="U261" s="43" t="s">
        <v>1453</v>
      </c>
      <c r="V261" s="33">
        <v>1</v>
      </c>
      <c r="W261" s="43" t="s">
        <v>1454</v>
      </c>
      <c r="X261" s="33">
        <v>1</v>
      </c>
      <c r="Y261" s="43" t="s">
        <v>1455</v>
      </c>
      <c r="Z261" s="51">
        <v>1</v>
      </c>
      <c r="AA261" s="52">
        <v>0</v>
      </c>
      <c r="AB261" s="33"/>
      <c r="AC261" s="33"/>
      <c r="AD261" s="33"/>
      <c r="AE261" s="33"/>
      <c r="AF261" s="33"/>
      <c r="AG261" s="33"/>
      <c r="AH261" s="33"/>
      <c r="AI261" s="33"/>
      <c r="AJ261" s="33"/>
      <c r="AK261" s="33"/>
      <c r="AL261" s="33"/>
      <c r="AM261" s="33"/>
    </row>
    <row r="262" spans="1:39" ht="15.75" customHeight="1">
      <c r="A262" s="35" t="s">
        <v>10</v>
      </c>
      <c r="B262" s="60" t="s">
        <v>19</v>
      </c>
      <c r="C262" s="50" t="s">
        <v>1260</v>
      </c>
      <c r="D262" s="43" t="s">
        <v>1343</v>
      </c>
      <c r="E262" s="43"/>
      <c r="F262" s="220" t="s">
        <v>1456</v>
      </c>
      <c r="G262" s="228" t="str">
        <f t="shared" ref="G262:G264" si="212">IF(Z262&gt;0,IF(N262&lt;0, "N/A", (N262 - AA262)/(Z262-AA262)),1)</f>
        <v>N/A</v>
      </c>
      <c r="H262" s="228" t="str">
        <f t="shared" ref="H262:H264" si="213">IF(Z262&gt;0,IF(P262&lt;0, "N/A", (P262 - AA262)/(Z262-AA262)),1)</f>
        <v>N/A</v>
      </c>
      <c r="I262" s="228" t="str">
        <f t="shared" ref="I262:I264" si="214">IF(Z262&gt;0,IF(R262&lt;0, "N/A", (R262 - AA262)/(Z262-AA262)),1)</f>
        <v>N/A</v>
      </c>
      <c r="J262" s="228" t="str">
        <f t="shared" ref="J262:J264" si="215">IF(Z262&gt;0,IF(T262&lt;0, "N/A", (T262 - AA262)/(Z262-AA262)),1)</f>
        <v>N/A</v>
      </c>
      <c r="K262" s="228">
        <f t="shared" ref="K262:K264" si="216">IF(Z262&gt;0,IF(V262&lt;0, "N/A", (V262 - AA262)/(Z262-AA262)),1)</f>
        <v>1</v>
      </c>
      <c r="L262" s="228">
        <f t="shared" ref="L262:L264" si="217">IF(Z262&gt;0,IF(X262&lt;0, "N/A", (X262 - AA262)/(Z262-AA262)),1)</f>
        <v>1</v>
      </c>
      <c r="M262" s="44" t="s">
        <v>1457</v>
      </c>
      <c r="N262" s="33">
        <v>-1</v>
      </c>
      <c r="O262" s="43" t="s">
        <v>1458</v>
      </c>
      <c r="P262" s="33">
        <v>-1</v>
      </c>
      <c r="Q262" s="43" t="s">
        <v>1459</v>
      </c>
      <c r="R262" s="33">
        <v>-1</v>
      </c>
      <c r="S262" s="43" t="s">
        <v>1460</v>
      </c>
      <c r="T262" s="33">
        <v>-1</v>
      </c>
      <c r="U262" s="43" t="s">
        <v>1461</v>
      </c>
      <c r="V262" s="33">
        <v>1</v>
      </c>
      <c r="W262" s="43" t="s">
        <v>1462</v>
      </c>
      <c r="X262" s="33">
        <v>1</v>
      </c>
      <c r="Y262" s="43" t="s">
        <v>1463</v>
      </c>
      <c r="Z262" s="51">
        <v>1</v>
      </c>
      <c r="AA262" s="52">
        <v>0</v>
      </c>
      <c r="AB262" s="33"/>
      <c r="AC262" s="33"/>
      <c r="AD262" s="33"/>
      <c r="AE262" s="33"/>
      <c r="AF262" s="33"/>
      <c r="AG262" s="33"/>
      <c r="AH262" s="33"/>
      <c r="AI262" s="33"/>
      <c r="AJ262" s="33"/>
      <c r="AK262" s="33"/>
      <c r="AL262" s="33"/>
      <c r="AM262" s="33"/>
    </row>
    <row r="263" spans="1:39" ht="15.75" customHeight="1">
      <c r="A263" s="35" t="s">
        <v>10</v>
      </c>
      <c r="B263" s="60" t="s">
        <v>19</v>
      </c>
      <c r="C263" s="50" t="s">
        <v>1260</v>
      </c>
      <c r="D263" s="43" t="s">
        <v>1343</v>
      </c>
      <c r="E263" s="43"/>
      <c r="F263" s="220" t="s">
        <v>1464</v>
      </c>
      <c r="G263" s="228">
        <f t="shared" si="212"/>
        <v>0.6</v>
      </c>
      <c r="H263" s="228" t="str">
        <f t="shared" si="213"/>
        <v>N/A</v>
      </c>
      <c r="I263" s="228" t="str">
        <f t="shared" si="214"/>
        <v>N/A</v>
      </c>
      <c r="J263" s="228">
        <f t="shared" si="215"/>
        <v>0.6</v>
      </c>
      <c r="K263" s="228" t="str">
        <f t="shared" si="216"/>
        <v>N/A</v>
      </c>
      <c r="L263" s="228" t="str">
        <f t="shared" si="217"/>
        <v>N/A</v>
      </c>
      <c r="M263" s="44" t="s">
        <v>1457</v>
      </c>
      <c r="N263" s="33">
        <v>3</v>
      </c>
      <c r="O263" s="43" t="s">
        <v>1465</v>
      </c>
      <c r="P263" s="33">
        <v>-1</v>
      </c>
      <c r="Q263" s="43" t="s">
        <v>1466</v>
      </c>
      <c r="R263" s="33">
        <v>-1</v>
      </c>
      <c r="S263" s="43" t="s">
        <v>1467</v>
      </c>
      <c r="T263" s="33">
        <v>3</v>
      </c>
      <c r="U263" s="43" t="s">
        <v>1468</v>
      </c>
      <c r="V263" s="33">
        <v>-1</v>
      </c>
      <c r="W263" s="43" t="s">
        <v>1469</v>
      </c>
      <c r="X263" s="33">
        <v>-1</v>
      </c>
      <c r="Y263" s="43" t="s">
        <v>1470</v>
      </c>
      <c r="Z263" s="51">
        <v>5</v>
      </c>
      <c r="AA263" s="52">
        <v>0</v>
      </c>
      <c r="AB263" s="33"/>
      <c r="AC263" s="33"/>
      <c r="AD263" s="33"/>
      <c r="AE263" s="33"/>
      <c r="AF263" s="33"/>
      <c r="AG263" s="33"/>
      <c r="AH263" s="33"/>
      <c r="AI263" s="33"/>
      <c r="AJ263" s="33"/>
      <c r="AK263" s="33"/>
      <c r="AL263" s="33"/>
      <c r="AM263" s="33"/>
    </row>
    <row r="264" spans="1:39" ht="15.75" customHeight="1">
      <c r="A264" s="35" t="s">
        <v>10</v>
      </c>
      <c r="B264" s="60" t="s">
        <v>19</v>
      </c>
      <c r="C264" s="50" t="s">
        <v>1260</v>
      </c>
      <c r="D264" s="43" t="s">
        <v>1343</v>
      </c>
      <c r="E264" s="43"/>
      <c r="F264" s="220" t="s">
        <v>1471</v>
      </c>
      <c r="G264" s="228">
        <f t="shared" si="212"/>
        <v>0</v>
      </c>
      <c r="H264" s="228">
        <f t="shared" si="213"/>
        <v>0.36</v>
      </c>
      <c r="I264" s="228" t="str">
        <f t="shared" si="214"/>
        <v>N/A</v>
      </c>
      <c r="J264" s="228">
        <f t="shared" si="215"/>
        <v>0</v>
      </c>
      <c r="K264" s="228" t="str">
        <f t="shared" si="216"/>
        <v>N/A</v>
      </c>
      <c r="L264" s="228" t="str">
        <f t="shared" si="217"/>
        <v>N/A</v>
      </c>
      <c r="M264" s="44" t="s">
        <v>502</v>
      </c>
      <c r="N264" s="185">
        <v>0</v>
      </c>
      <c r="O264" s="43" t="s">
        <v>1472</v>
      </c>
      <c r="P264" s="185">
        <v>0.36</v>
      </c>
      <c r="Q264" s="43" t="s">
        <v>1473</v>
      </c>
      <c r="R264" s="33">
        <v>-1</v>
      </c>
      <c r="S264" s="43" t="s">
        <v>1474</v>
      </c>
      <c r="T264" s="185">
        <v>0</v>
      </c>
      <c r="U264" s="43" t="s">
        <v>1475</v>
      </c>
      <c r="V264" s="33">
        <v>-1</v>
      </c>
      <c r="W264" s="43" t="s">
        <v>1476</v>
      </c>
      <c r="X264" s="33">
        <v>-1</v>
      </c>
      <c r="Y264" s="43" t="s">
        <v>1477</v>
      </c>
      <c r="Z264" s="65">
        <v>1</v>
      </c>
      <c r="AA264" s="66">
        <v>0</v>
      </c>
      <c r="AB264" s="33"/>
      <c r="AC264" s="33"/>
      <c r="AD264" s="33"/>
      <c r="AE264" s="33"/>
      <c r="AF264" s="33"/>
      <c r="AG264" s="33"/>
      <c r="AH264" s="33"/>
      <c r="AI264" s="33"/>
      <c r="AJ264" s="33"/>
      <c r="AK264" s="33"/>
      <c r="AL264" s="33"/>
      <c r="AM264" s="33"/>
    </row>
    <row r="265" spans="1:39" ht="15.75" customHeight="1">
      <c r="A265" s="35" t="s">
        <v>10</v>
      </c>
      <c r="B265" s="60" t="s">
        <v>19</v>
      </c>
      <c r="C265" s="50" t="s">
        <v>1260</v>
      </c>
      <c r="D265" s="42" t="s">
        <v>1478</v>
      </c>
      <c r="E265" s="42"/>
      <c r="F265" s="220"/>
      <c r="G265" s="228">
        <f t="shared" ref="G265:L265" si="218">ROUND(AVERAGE(G266:G272,G276,G280,0,G288),2)</f>
        <v>0.73</v>
      </c>
      <c r="H265" s="228">
        <f t="shared" si="218"/>
        <v>0.44</v>
      </c>
      <c r="I265" s="228">
        <f t="shared" si="218"/>
        <v>0.17</v>
      </c>
      <c r="J265" s="228">
        <f t="shared" si="218"/>
        <v>0.8</v>
      </c>
      <c r="K265" s="228">
        <f t="shared" si="218"/>
        <v>0.53</v>
      </c>
      <c r="L265" s="228">
        <f t="shared" si="218"/>
        <v>0.83</v>
      </c>
      <c r="M265" s="42"/>
      <c r="N265" s="33"/>
      <c r="O265" s="43"/>
      <c r="P265" s="33"/>
      <c r="Q265" s="43"/>
      <c r="R265" s="33"/>
      <c r="S265" s="43"/>
      <c r="T265" s="33"/>
      <c r="U265" s="43"/>
      <c r="V265" s="33"/>
      <c r="W265" s="43"/>
      <c r="X265" s="33"/>
      <c r="Y265" s="43"/>
      <c r="Z265" s="42"/>
      <c r="AA265" s="42"/>
      <c r="AB265" s="33"/>
      <c r="AC265" s="33"/>
      <c r="AD265" s="33"/>
      <c r="AE265" s="33"/>
      <c r="AF265" s="33"/>
      <c r="AG265" s="33"/>
      <c r="AH265" s="33"/>
      <c r="AI265" s="33"/>
      <c r="AJ265" s="33"/>
      <c r="AK265" s="33"/>
      <c r="AL265" s="33"/>
      <c r="AM265" s="33"/>
    </row>
    <row r="266" spans="1:39" ht="15.75" customHeight="1">
      <c r="A266" s="35" t="s">
        <v>10</v>
      </c>
      <c r="B266" s="60" t="s">
        <v>19</v>
      </c>
      <c r="C266" s="50" t="s">
        <v>1260</v>
      </c>
      <c r="D266" s="43" t="s">
        <v>1478</v>
      </c>
      <c r="E266" s="43"/>
      <c r="F266" s="220" t="s">
        <v>1479</v>
      </c>
      <c r="G266" s="228">
        <f t="shared" ref="G266:G271" si="219">IF(N266&lt;0, "N/A", (N266 - AA266)/(Z266-AA266))</f>
        <v>1</v>
      </c>
      <c r="H266" s="228">
        <f t="shared" ref="H266:H271" si="220">IF(P266&lt;0, "N/A", (P266 - AA266)/(Z266-AA266))</f>
        <v>1</v>
      </c>
      <c r="I266" s="228">
        <f t="shared" ref="I266:I271" si="221">IF(R266&lt;0, "N/A", (R266 - AA266)/(Z266-AA266))</f>
        <v>0</v>
      </c>
      <c r="J266" s="228">
        <f t="shared" ref="J266:J271" si="222">IF(T266&lt;0, "N/A", (T266 - AA266)/(Z266-AA266))</f>
        <v>1</v>
      </c>
      <c r="K266" s="228">
        <f t="shared" ref="K266:K271" si="223">IF(V266&lt;0, "N/A", (V266 - AA266)/(Z266-AA266))</f>
        <v>0.5</v>
      </c>
      <c r="L266" s="228">
        <f t="shared" ref="L266:L271" si="224">IF(X266&lt;0, "N/A", (X266 - AA266)/(Z266-AA266))</f>
        <v>1</v>
      </c>
      <c r="M266" s="44" t="s">
        <v>120</v>
      </c>
      <c r="N266" s="33">
        <v>1</v>
      </c>
      <c r="O266" s="43" t="s">
        <v>1480</v>
      </c>
      <c r="P266" s="33">
        <v>1</v>
      </c>
      <c r="Q266" s="43" t="s">
        <v>1481</v>
      </c>
      <c r="R266" s="33">
        <v>0</v>
      </c>
      <c r="S266" s="43" t="s">
        <v>1482</v>
      </c>
      <c r="T266" s="33">
        <v>1</v>
      </c>
      <c r="U266" s="43" t="s">
        <v>1483</v>
      </c>
      <c r="V266" s="33">
        <v>0.5</v>
      </c>
      <c r="W266" s="43" t="s">
        <v>1484</v>
      </c>
      <c r="X266" s="33">
        <v>1</v>
      </c>
      <c r="Y266" s="43" t="s">
        <v>1485</v>
      </c>
      <c r="Z266" s="51">
        <v>1</v>
      </c>
      <c r="AA266" s="52">
        <v>0</v>
      </c>
      <c r="AB266" s="33"/>
      <c r="AC266" s="33"/>
      <c r="AD266" s="33"/>
      <c r="AE266" s="33"/>
      <c r="AF266" s="33"/>
      <c r="AG266" s="33"/>
      <c r="AH266" s="33"/>
      <c r="AI266" s="33"/>
      <c r="AJ266" s="33"/>
      <c r="AK266" s="33"/>
      <c r="AL266" s="33"/>
      <c r="AM266" s="33"/>
    </row>
    <row r="267" spans="1:39" ht="15.75" customHeight="1">
      <c r="A267" s="35" t="s">
        <v>10</v>
      </c>
      <c r="B267" s="60" t="s">
        <v>19</v>
      </c>
      <c r="C267" s="50" t="s">
        <v>1260</v>
      </c>
      <c r="D267" s="43" t="s">
        <v>1478</v>
      </c>
      <c r="E267" s="43"/>
      <c r="F267" s="220" t="s">
        <v>1486</v>
      </c>
      <c r="G267" s="228">
        <f t="shared" si="219"/>
        <v>1</v>
      </c>
      <c r="H267" s="228">
        <f t="shared" si="220"/>
        <v>1</v>
      </c>
      <c r="I267" s="228">
        <f t="shared" si="221"/>
        <v>0</v>
      </c>
      <c r="J267" s="228">
        <f t="shared" si="222"/>
        <v>1</v>
      </c>
      <c r="K267" s="228">
        <f t="shared" si="223"/>
        <v>1</v>
      </c>
      <c r="L267" s="228">
        <f t="shared" si="224"/>
        <v>1</v>
      </c>
      <c r="M267" s="44" t="s">
        <v>120</v>
      </c>
      <c r="N267" s="33">
        <v>1</v>
      </c>
      <c r="O267" s="43" t="s">
        <v>1487</v>
      </c>
      <c r="P267" s="33">
        <v>1</v>
      </c>
      <c r="Q267" s="43" t="s">
        <v>1488</v>
      </c>
      <c r="R267" s="33">
        <v>0</v>
      </c>
      <c r="S267" s="43" t="s">
        <v>129</v>
      </c>
      <c r="T267" s="33">
        <v>1</v>
      </c>
      <c r="U267" s="43" t="s">
        <v>1489</v>
      </c>
      <c r="V267" s="33">
        <v>1</v>
      </c>
      <c r="W267" s="43" t="s">
        <v>1490</v>
      </c>
      <c r="X267" s="33">
        <v>1</v>
      </c>
      <c r="Y267" s="43" t="s">
        <v>1491</v>
      </c>
      <c r="Z267" s="51">
        <v>1</v>
      </c>
      <c r="AA267" s="52">
        <v>0</v>
      </c>
      <c r="AB267" s="33"/>
      <c r="AC267" s="33"/>
      <c r="AD267" s="33"/>
      <c r="AE267" s="33"/>
      <c r="AF267" s="33"/>
      <c r="AG267" s="33"/>
      <c r="AH267" s="33"/>
      <c r="AI267" s="33"/>
      <c r="AJ267" s="33"/>
      <c r="AK267" s="33"/>
      <c r="AL267" s="33"/>
      <c r="AM267" s="33"/>
    </row>
    <row r="268" spans="1:39" ht="15.75" customHeight="1">
      <c r="A268" s="35" t="s">
        <v>10</v>
      </c>
      <c r="B268" s="60" t="s">
        <v>19</v>
      </c>
      <c r="C268" s="50" t="s">
        <v>1260</v>
      </c>
      <c r="D268" s="43" t="s">
        <v>1478</v>
      </c>
      <c r="E268" s="43"/>
      <c r="F268" s="220" t="s">
        <v>1492</v>
      </c>
      <c r="G268" s="228">
        <f t="shared" si="219"/>
        <v>1</v>
      </c>
      <c r="H268" s="228">
        <f t="shared" si="220"/>
        <v>0.5</v>
      </c>
      <c r="I268" s="228">
        <f t="shared" si="221"/>
        <v>0</v>
      </c>
      <c r="J268" s="228">
        <f t="shared" si="222"/>
        <v>1</v>
      </c>
      <c r="K268" s="228">
        <f t="shared" si="223"/>
        <v>0</v>
      </c>
      <c r="L268" s="228">
        <f t="shared" si="224"/>
        <v>1</v>
      </c>
      <c r="M268" s="44" t="s">
        <v>120</v>
      </c>
      <c r="N268" s="33">
        <v>1</v>
      </c>
      <c r="O268" s="43" t="s">
        <v>1493</v>
      </c>
      <c r="P268" s="33">
        <v>0.5</v>
      </c>
      <c r="Q268" s="43" t="s">
        <v>1494</v>
      </c>
      <c r="R268" s="33">
        <v>0</v>
      </c>
      <c r="S268" s="43" t="s">
        <v>129</v>
      </c>
      <c r="T268" s="33">
        <v>1</v>
      </c>
      <c r="U268" s="43" t="s">
        <v>1495</v>
      </c>
      <c r="V268" s="33">
        <v>0</v>
      </c>
      <c r="W268" s="43" t="s">
        <v>1496</v>
      </c>
      <c r="X268" s="33">
        <v>1</v>
      </c>
      <c r="Y268" s="43" t="s">
        <v>1497</v>
      </c>
      <c r="Z268" s="51">
        <v>1</v>
      </c>
      <c r="AA268" s="52">
        <v>0</v>
      </c>
      <c r="AB268" s="33"/>
      <c r="AC268" s="33"/>
      <c r="AD268" s="33"/>
      <c r="AE268" s="33"/>
      <c r="AF268" s="33"/>
      <c r="AG268" s="33"/>
      <c r="AH268" s="33"/>
      <c r="AI268" s="33"/>
      <c r="AJ268" s="33"/>
      <c r="AK268" s="33"/>
      <c r="AL268" s="33"/>
      <c r="AM268" s="33"/>
    </row>
    <row r="269" spans="1:39" ht="15.75" customHeight="1">
      <c r="A269" s="35" t="s">
        <v>10</v>
      </c>
      <c r="B269" s="60" t="s">
        <v>19</v>
      </c>
      <c r="C269" s="50" t="s">
        <v>1260</v>
      </c>
      <c r="D269" s="43" t="s">
        <v>1478</v>
      </c>
      <c r="E269" s="43"/>
      <c r="F269" s="220" t="s">
        <v>1498</v>
      </c>
      <c r="G269" s="228">
        <f t="shared" si="219"/>
        <v>1</v>
      </c>
      <c r="H269" s="228">
        <f t="shared" si="220"/>
        <v>1</v>
      </c>
      <c r="I269" s="228">
        <f t="shared" si="221"/>
        <v>0</v>
      </c>
      <c r="J269" s="228">
        <f t="shared" si="222"/>
        <v>1</v>
      </c>
      <c r="K269" s="228">
        <f t="shared" si="223"/>
        <v>1</v>
      </c>
      <c r="L269" s="228">
        <f t="shared" si="224"/>
        <v>1</v>
      </c>
      <c r="M269" s="44" t="s">
        <v>120</v>
      </c>
      <c r="N269" s="33">
        <v>1</v>
      </c>
      <c r="O269" s="43" t="s">
        <v>1499</v>
      </c>
      <c r="P269" s="33">
        <v>1</v>
      </c>
      <c r="Q269" s="43" t="s">
        <v>1500</v>
      </c>
      <c r="R269" s="33">
        <v>0</v>
      </c>
      <c r="S269" s="43" t="s">
        <v>129</v>
      </c>
      <c r="T269" s="33">
        <v>1</v>
      </c>
      <c r="U269" s="43" t="s">
        <v>1501</v>
      </c>
      <c r="V269" s="33">
        <v>1</v>
      </c>
      <c r="W269" s="43" t="s">
        <v>1502</v>
      </c>
      <c r="X269" s="33">
        <v>1</v>
      </c>
      <c r="Y269" s="43" t="s">
        <v>1503</v>
      </c>
      <c r="Z269" s="51">
        <v>1</v>
      </c>
      <c r="AA269" s="52">
        <v>0</v>
      </c>
      <c r="AB269" s="33"/>
      <c r="AC269" s="33"/>
      <c r="AD269" s="33"/>
      <c r="AE269" s="33"/>
      <c r="AF269" s="33"/>
      <c r="AG269" s="33"/>
      <c r="AH269" s="33"/>
      <c r="AI269" s="33"/>
      <c r="AJ269" s="33"/>
      <c r="AK269" s="33"/>
      <c r="AL269" s="33"/>
      <c r="AM269" s="33"/>
    </row>
    <row r="270" spans="1:39" ht="15.75" customHeight="1">
      <c r="A270" s="35" t="s">
        <v>10</v>
      </c>
      <c r="B270" s="60" t="s">
        <v>19</v>
      </c>
      <c r="C270" s="50" t="s">
        <v>1260</v>
      </c>
      <c r="D270" s="43" t="s">
        <v>1478</v>
      </c>
      <c r="E270" s="43"/>
      <c r="F270" s="220" t="s">
        <v>1504</v>
      </c>
      <c r="G270" s="228">
        <f t="shared" si="219"/>
        <v>0</v>
      </c>
      <c r="H270" s="228">
        <f t="shared" si="220"/>
        <v>0</v>
      </c>
      <c r="I270" s="228">
        <f t="shared" si="221"/>
        <v>0</v>
      </c>
      <c r="J270" s="228">
        <f t="shared" si="222"/>
        <v>1</v>
      </c>
      <c r="K270" s="228">
        <f t="shared" si="223"/>
        <v>0</v>
      </c>
      <c r="L270" s="228">
        <f t="shared" si="224"/>
        <v>1</v>
      </c>
      <c r="M270" s="44" t="s">
        <v>120</v>
      </c>
      <c r="N270" s="33">
        <v>0</v>
      </c>
      <c r="O270" s="43" t="s">
        <v>1505</v>
      </c>
      <c r="P270" s="33">
        <v>0</v>
      </c>
      <c r="Q270" s="43" t="s">
        <v>1506</v>
      </c>
      <c r="R270" s="33">
        <v>0</v>
      </c>
      <c r="S270" s="43" t="s">
        <v>129</v>
      </c>
      <c r="T270" s="33">
        <v>1</v>
      </c>
      <c r="U270" s="43" t="s">
        <v>1507</v>
      </c>
      <c r="V270" s="33">
        <v>0</v>
      </c>
      <c r="W270" s="43" t="s">
        <v>1508</v>
      </c>
      <c r="X270" s="33">
        <v>1</v>
      </c>
      <c r="Y270" s="43" t="s">
        <v>1509</v>
      </c>
      <c r="Z270" s="51">
        <v>1</v>
      </c>
      <c r="AA270" s="52">
        <v>0</v>
      </c>
      <c r="AB270" s="33"/>
      <c r="AC270" s="33"/>
      <c r="AD270" s="33"/>
      <c r="AE270" s="33"/>
      <c r="AF270" s="33"/>
      <c r="AG270" s="33"/>
      <c r="AH270" s="33"/>
      <c r="AI270" s="33"/>
      <c r="AJ270" s="33"/>
      <c r="AK270" s="33"/>
      <c r="AL270" s="33"/>
      <c r="AM270" s="33"/>
    </row>
    <row r="271" spans="1:39" ht="15.75" customHeight="1">
      <c r="A271" s="35" t="s">
        <v>10</v>
      </c>
      <c r="B271" s="60" t="s">
        <v>19</v>
      </c>
      <c r="C271" s="50" t="s">
        <v>1260</v>
      </c>
      <c r="D271" s="43" t="s">
        <v>1478</v>
      </c>
      <c r="E271" s="43"/>
      <c r="F271" s="220" t="s">
        <v>1510</v>
      </c>
      <c r="G271" s="228">
        <f t="shared" si="219"/>
        <v>1</v>
      </c>
      <c r="H271" s="228">
        <f t="shared" si="220"/>
        <v>0</v>
      </c>
      <c r="I271" s="228">
        <f t="shared" si="221"/>
        <v>0</v>
      </c>
      <c r="J271" s="228">
        <f t="shared" si="222"/>
        <v>1</v>
      </c>
      <c r="K271" s="228">
        <f t="shared" si="223"/>
        <v>0</v>
      </c>
      <c r="L271" s="228">
        <f t="shared" si="224"/>
        <v>1</v>
      </c>
      <c r="M271" s="44" t="s">
        <v>120</v>
      </c>
      <c r="N271" s="33">
        <v>1</v>
      </c>
      <c r="O271" s="43" t="s">
        <v>1511</v>
      </c>
      <c r="P271" s="33">
        <v>0</v>
      </c>
      <c r="Q271" s="43" t="s">
        <v>1512</v>
      </c>
      <c r="R271" s="33">
        <v>0</v>
      </c>
      <c r="S271" s="43" t="s">
        <v>129</v>
      </c>
      <c r="T271" s="33">
        <v>1</v>
      </c>
      <c r="U271" s="43" t="s">
        <v>1513</v>
      </c>
      <c r="V271" s="33">
        <v>0</v>
      </c>
      <c r="W271" s="43" t="s">
        <v>1514</v>
      </c>
      <c r="X271" s="33">
        <v>1</v>
      </c>
      <c r="Y271" s="43" t="s">
        <v>1515</v>
      </c>
      <c r="Z271" s="51">
        <v>1</v>
      </c>
      <c r="AA271" s="52">
        <v>0</v>
      </c>
      <c r="AB271" s="33"/>
      <c r="AC271" s="33"/>
      <c r="AD271" s="33"/>
      <c r="AE271" s="33"/>
      <c r="AF271" s="33"/>
      <c r="AG271" s="33"/>
      <c r="AH271" s="33"/>
      <c r="AI271" s="33"/>
      <c r="AJ271" s="33"/>
      <c r="AK271" s="33"/>
      <c r="AL271" s="33"/>
      <c r="AM271" s="33"/>
    </row>
    <row r="272" spans="1:39" ht="15.75" customHeight="1">
      <c r="A272" s="35" t="s">
        <v>10</v>
      </c>
      <c r="B272" s="60" t="s">
        <v>19</v>
      </c>
      <c r="C272" s="50" t="s">
        <v>1260</v>
      </c>
      <c r="D272" s="43" t="s">
        <v>1478</v>
      </c>
      <c r="E272" s="67" t="s">
        <v>1516</v>
      </c>
      <c r="F272" s="225"/>
      <c r="G272" s="226">
        <f t="shared" ref="G272:L272" si="225">ROUND(AVERAGE(G273:G275),2)</f>
        <v>1</v>
      </c>
      <c r="H272" s="226">
        <f t="shared" si="225"/>
        <v>1</v>
      </c>
      <c r="I272" s="226">
        <f t="shared" si="225"/>
        <v>1</v>
      </c>
      <c r="J272" s="226">
        <f t="shared" si="225"/>
        <v>1</v>
      </c>
      <c r="K272" s="226">
        <f t="shared" si="225"/>
        <v>1</v>
      </c>
      <c r="L272" s="226">
        <f t="shared" si="225"/>
        <v>1</v>
      </c>
      <c r="M272" s="69"/>
      <c r="N272" s="70"/>
      <c r="O272" s="68"/>
      <c r="P272" s="70"/>
      <c r="Q272" s="68"/>
      <c r="R272" s="70"/>
      <c r="S272" s="68"/>
      <c r="T272" s="70"/>
      <c r="U272" s="68"/>
      <c r="V272" s="70"/>
      <c r="W272" s="68"/>
      <c r="X272" s="70"/>
      <c r="Y272" s="68"/>
      <c r="Z272" s="68"/>
      <c r="AA272" s="68"/>
      <c r="AB272" s="33"/>
      <c r="AC272" s="33"/>
      <c r="AD272" s="33"/>
      <c r="AE272" s="33"/>
      <c r="AF272" s="33"/>
      <c r="AG272" s="33"/>
      <c r="AH272" s="33"/>
      <c r="AI272" s="33"/>
      <c r="AJ272" s="33"/>
      <c r="AK272" s="33"/>
      <c r="AL272" s="33"/>
      <c r="AM272" s="33"/>
    </row>
    <row r="273" spans="1:39" ht="15.75" customHeight="1">
      <c r="A273" s="35" t="s">
        <v>10</v>
      </c>
      <c r="B273" s="60" t="s">
        <v>19</v>
      </c>
      <c r="C273" s="50" t="s">
        <v>1260</v>
      </c>
      <c r="D273" s="43" t="s">
        <v>1478</v>
      </c>
      <c r="E273" s="68" t="s">
        <v>1516</v>
      </c>
      <c r="F273" s="220" t="s">
        <v>1517</v>
      </c>
      <c r="G273" s="228">
        <f t="shared" ref="G273:G275" si="226">IF(N273&lt;0, "N/A", (N273 - AA273)/(Z273-AA273))</f>
        <v>1</v>
      </c>
      <c r="H273" s="228">
        <f t="shared" ref="H273:H275" si="227">IF(P273&lt;0, "N/A", (P273 - AA273)/(Z273-AA273))</f>
        <v>1</v>
      </c>
      <c r="I273" s="228">
        <f t="shared" ref="I273:I275" si="228">IF(R273&lt;0, "N/A", (R273 - AA273)/(Z273-AA273))</f>
        <v>1</v>
      </c>
      <c r="J273" s="228">
        <f t="shared" ref="J273:J275" si="229">IF(T273&lt;0, "N/A", (T273 - AA273)/(Z273-AA273))</f>
        <v>1</v>
      </c>
      <c r="K273" s="228">
        <f t="shared" ref="K273:K275" si="230">IF(V273&lt;0, "N/A", (V273 - AA273)/(Z273-AA273))</f>
        <v>1</v>
      </c>
      <c r="L273" s="228">
        <f t="shared" ref="L273:L275" si="231">IF(X273&lt;0, "N/A", (X273 - AA273)/(Z273-AA273))</f>
        <v>1</v>
      </c>
      <c r="M273" s="44" t="s">
        <v>120</v>
      </c>
      <c r="N273" s="33">
        <v>1</v>
      </c>
      <c r="O273" s="43" t="s">
        <v>1518</v>
      </c>
      <c r="P273" s="33">
        <v>1</v>
      </c>
      <c r="Q273" s="43" t="s">
        <v>1519</v>
      </c>
      <c r="R273" s="33">
        <v>1</v>
      </c>
      <c r="S273" s="43" t="s">
        <v>1520</v>
      </c>
      <c r="T273" s="33">
        <v>1</v>
      </c>
      <c r="U273" s="43" t="s">
        <v>1521</v>
      </c>
      <c r="V273" s="33">
        <v>1</v>
      </c>
      <c r="W273" s="43" t="s">
        <v>1522</v>
      </c>
      <c r="X273" s="33">
        <v>1</v>
      </c>
      <c r="Y273" s="43" t="s">
        <v>1523</v>
      </c>
      <c r="Z273" s="51">
        <v>1</v>
      </c>
      <c r="AA273" s="52">
        <v>0</v>
      </c>
      <c r="AB273" s="33"/>
      <c r="AC273" s="33"/>
      <c r="AD273" s="33"/>
      <c r="AE273" s="33"/>
      <c r="AF273" s="33"/>
      <c r="AG273" s="33"/>
      <c r="AH273" s="33"/>
      <c r="AI273" s="33"/>
      <c r="AJ273" s="33"/>
      <c r="AK273" s="33"/>
      <c r="AL273" s="33"/>
      <c r="AM273" s="33"/>
    </row>
    <row r="274" spans="1:39" ht="15.75" customHeight="1">
      <c r="A274" s="35" t="s">
        <v>10</v>
      </c>
      <c r="B274" s="60" t="s">
        <v>19</v>
      </c>
      <c r="C274" s="50" t="s">
        <v>1260</v>
      </c>
      <c r="D274" s="43" t="s">
        <v>1478</v>
      </c>
      <c r="E274" s="68" t="s">
        <v>1516</v>
      </c>
      <c r="F274" s="220" t="s">
        <v>1524</v>
      </c>
      <c r="G274" s="228">
        <f t="shared" si="226"/>
        <v>1</v>
      </c>
      <c r="H274" s="228">
        <f t="shared" si="227"/>
        <v>1</v>
      </c>
      <c r="I274" s="228">
        <f t="shared" si="228"/>
        <v>1</v>
      </c>
      <c r="J274" s="228">
        <f t="shared" si="229"/>
        <v>1</v>
      </c>
      <c r="K274" s="228">
        <f t="shared" si="230"/>
        <v>1</v>
      </c>
      <c r="L274" s="228">
        <f t="shared" si="231"/>
        <v>1</v>
      </c>
      <c r="M274" s="44" t="s">
        <v>120</v>
      </c>
      <c r="N274" s="33">
        <v>1</v>
      </c>
      <c r="O274" s="43" t="s">
        <v>1179</v>
      </c>
      <c r="P274" s="33">
        <v>1</v>
      </c>
      <c r="Q274" s="43" t="s">
        <v>1525</v>
      </c>
      <c r="R274" s="33">
        <v>1</v>
      </c>
      <c r="S274" s="43" t="s">
        <v>1526</v>
      </c>
      <c r="T274" s="33">
        <v>1</v>
      </c>
      <c r="U274" s="43" t="s">
        <v>1527</v>
      </c>
      <c r="V274" s="33">
        <v>1</v>
      </c>
      <c r="W274" s="43" t="s">
        <v>1528</v>
      </c>
      <c r="X274" s="33">
        <v>1</v>
      </c>
      <c r="Y274" s="43" t="s">
        <v>1529</v>
      </c>
      <c r="Z274" s="51">
        <v>1</v>
      </c>
      <c r="AA274" s="52">
        <v>0</v>
      </c>
      <c r="AB274" s="33"/>
      <c r="AC274" s="33"/>
      <c r="AD274" s="33"/>
      <c r="AE274" s="33"/>
      <c r="AF274" s="33"/>
      <c r="AG274" s="33"/>
      <c r="AH274" s="33"/>
      <c r="AI274" s="33"/>
      <c r="AJ274" s="33"/>
      <c r="AK274" s="33"/>
      <c r="AL274" s="33"/>
      <c r="AM274" s="33"/>
    </row>
    <row r="275" spans="1:39" ht="15.75" customHeight="1">
      <c r="A275" s="35" t="s">
        <v>10</v>
      </c>
      <c r="B275" s="60" t="s">
        <v>19</v>
      </c>
      <c r="C275" s="50" t="s">
        <v>1260</v>
      </c>
      <c r="D275" s="43" t="s">
        <v>1478</v>
      </c>
      <c r="E275" s="68" t="s">
        <v>1516</v>
      </c>
      <c r="F275" s="220" t="s">
        <v>1530</v>
      </c>
      <c r="G275" s="228">
        <f t="shared" si="226"/>
        <v>1</v>
      </c>
      <c r="H275" s="228">
        <f t="shared" si="227"/>
        <v>1</v>
      </c>
      <c r="I275" s="228">
        <f t="shared" si="228"/>
        <v>1</v>
      </c>
      <c r="J275" s="228">
        <f t="shared" si="229"/>
        <v>1</v>
      </c>
      <c r="K275" s="228">
        <f t="shared" si="230"/>
        <v>1</v>
      </c>
      <c r="L275" s="228">
        <f t="shared" si="231"/>
        <v>1</v>
      </c>
      <c r="M275" s="44" t="s">
        <v>120</v>
      </c>
      <c r="N275" s="33">
        <v>1</v>
      </c>
      <c r="O275" s="43" t="s">
        <v>1179</v>
      </c>
      <c r="P275" s="33">
        <v>1</v>
      </c>
      <c r="Q275" s="43" t="s">
        <v>1531</v>
      </c>
      <c r="R275" s="33">
        <v>1</v>
      </c>
      <c r="S275" s="43" t="s">
        <v>1532</v>
      </c>
      <c r="T275" s="33">
        <v>1</v>
      </c>
      <c r="U275" s="43" t="s">
        <v>1533</v>
      </c>
      <c r="V275" s="33">
        <v>1</v>
      </c>
      <c r="W275" s="43" t="s">
        <v>1534</v>
      </c>
      <c r="X275" s="33">
        <v>1</v>
      </c>
      <c r="Y275" s="43" t="s">
        <v>1535</v>
      </c>
      <c r="Z275" s="51">
        <v>1</v>
      </c>
      <c r="AA275" s="52">
        <v>0</v>
      </c>
      <c r="AB275" s="33"/>
      <c r="AC275" s="33"/>
      <c r="AD275" s="33"/>
      <c r="AE275" s="33"/>
      <c r="AF275" s="33"/>
      <c r="AG275" s="33"/>
      <c r="AH275" s="33"/>
      <c r="AI275" s="33"/>
      <c r="AJ275" s="33"/>
      <c r="AK275" s="33"/>
      <c r="AL275" s="33"/>
      <c r="AM275" s="33"/>
    </row>
    <row r="276" spans="1:39" ht="15.75" customHeight="1">
      <c r="A276" s="35" t="s">
        <v>10</v>
      </c>
      <c r="B276" s="60" t="s">
        <v>19</v>
      </c>
      <c r="C276" s="50" t="s">
        <v>1260</v>
      </c>
      <c r="D276" s="43" t="s">
        <v>1478</v>
      </c>
      <c r="E276" s="67" t="s">
        <v>1536</v>
      </c>
      <c r="F276" s="225"/>
      <c r="G276" s="226">
        <f t="shared" ref="G276:L276" si="232">ROUND(AVERAGE(G277:G279),2)</f>
        <v>0.67</v>
      </c>
      <c r="H276" s="226">
        <f t="shared" si="232"/>
        <v>0</v>
      </c>
      <c r="I276" s="226">
        <f t="shared" si="232"/>
        <v>0.5</v>
      </c>
      <c r="J276" s="226">
        <f t="shared" si="232"/>
        <v>0.67</v>
      </c>
      <c r="K276" s="226">
        <f t="shared" si="232"/>
        <v>0.83</v>
      </c>
      <c r="L276" s="226">
        <f t="shared" si="232"/>
        <v>0.83</v>
      </c>
      <c r="M276" s="69"/>
      <c r="N276" s="70"/>
      <c r="O276" s="68"/>
      <c r="P276" s="70"/>
      <c r="Q276" s="68"/>
      <c r="R276" s="70"/>
      <c r="S276" s="68"/>
      <c r="T276" s="70"/>
      <c r="U276" s="68"/>
      <c r="V276" s="70"/>
      <c r="W276" s="68"/>
      <c r="X276" s="70"/>
      <c r="Y276" s="68"/>
      <c r="Z276" s="68"/>
      <c r="AA276" s="68"/>
      <c r="AB276" s="33"/>
      <c r="AC276" s="33"/>
      <c r="AD276" s="33"/>
      <c r="AE276" s="33"/>
      <c r="AF276" s="33"/>
      <c r="AG276" s="33"/>
      <c r="AH276" s="33"/>
      <c r="AI276" s="33"/>
      <c r="AJ276" s="33"/>
      <c r="AK276" s="33"/>
      <c r="AL276" s="33"/>
      <c r="AM276" s="33"/>
    </row>
    <row r="277" spans="1:39" ht="15.75" customHeight="1">
      <c r="A277" s="35" t="s">
        <v>10</v>
      </c>
      <c r="B277" s="60" t="s">
        <v>19</v>
      </c>
      <c r="C277" s="50" t="s">
        <v>1260</v>
      </c>
      <c r="D277" s="43" t="s">
        <v>1478</v>
      </c>
      <c r="E277" s="68" t="s">
        <v>1536</v>
      </c>
      <c r="F277" s="220" t="s">
        <v>1537</v>
      </c>
      <c r="G277" s="228">
        <f t="shared" ref="G277:G279" si="233">IF(N277&lt;0, "N/A", (N277 - AA277)/(Z277-AA277))</f>
        <v>0.5</v>
      </c>
      <c r="H277" s="228">
        <f t="shared" ref="H277:H279" si="234">IF(P277&lt;0, "N/A", (P277 - AA277)/(Z277-AA277))</f>
        <v>0</v>
      </c>
      <c r="I277" s="228">
        <f t="shared" ref="I277:I279" si="235">IF(R277&lt;0, "N/A", (R277 - AA277)/(Z277-AA277))</f>
        <v>0.5</v>
      </c>
      <c r="J277" s="228">
        <f t="shared" ref="J277:J279" si="236">IF(T277&lt;0, "N/A", (T277 - AA277)/(Z277-AA277))</f>
        <v>1</v>
      </c>
      <c r="K277" s="228">
        <f t="shared" ref="K277:K279" si="237">IF(V277&lt;0, "N/A", (V277 - AA277)/(Z277-AA277))</f>
        <v>1</v>
      </c>
      <c r="L277" s="228">
        <f t="shared" ref="L277:L279" si="238">IF(X277&lt;0, "N/A", (X277 - AA277)/(Z277-AA277))</f>
        <v>1</v>
      </c>
      <c r="M277" s="44" t="s">
        <v>120</v>
      </c>
      <c r="N277" s="33">
        <v>0.5</v>
      </c>
      <c r="O277" s="43" t="s">
        <v>1538</v>
      </c>
      <c r="P277" s="33">
        <v>0</v>
      </c>
      <c r="Q277" s="43" t="s">
        <v>1539</v>
      </c>
      <c r="R277" s="33">
        <v>0.5</v>
      </c>
      <c r="S277" s="43" t="s">
        <v>1540</v>
      </c>
      <c r="T277" s="33">
        <v>1</v>
      </c>
      <c r="U277" s="43" t="s">
        <v>1541</v>
      </c>
      <c r="V277" s="33">
        <v>1</v>
      </c>
      <c r="W277" s="43" t="s">
        <v>1542</v>
      </c>
      <c r="X277" s="33">
        <v>1</v>
      </c>
      <c r="Y277" s="43" t="s">
        <v>1543</v>
      </c>
      <c r="Z277" s="51">
        <v>1</v>
      </c>
      <c r="AA277" s="52">
        <v>0</v>
      </c>
      <c r="AB277" s="33"/>
      <c r="AC277" s="33"/>
      <c r="AD277" s="33"/>
      <c r="AE277" s="33"/>
      <c r="AF277" s="33"/>
      <c r="AG277" s="33"/>
      <c r="AH277" s="33"/>
      <c r="AI277" s="33"/>
      <c r="AJ277" s="33"/>
      <c r="AK277" s="33"/>
      <c r="AL277" s="33"/>
      <c r="AM277" s="33"/>
    </row>
    <row r="278" spans="1:39" ht="15.75" customHeight="1">
      <c r="A278" s="35" t="s">
        <v>10</v>
      </c>
      <c r="B278" s="60" t="s">
        <v>19</v>
      </c>
      <c r="C278" s="50" t="s">
        <v>1260</v>
      </c>
      <c r="D278" s="43" t="s">
        <v>1478</v>
      </c>
      <c r="E278" s="68" t="s">
        <v>1536</v>
      </c>
      <c r="F278" s="220" t="s">
        <v>1544</v>
      </c>
      <c r="G278" s="228">
        <f t="shared" si="233"/>
        <v>1</v>
      </c>
      <c r="H278" s="228">
        <f t="shared" si="234"/>
        <v>0</v>
      </c>
      <c r="I278" s="228">
        <f t="shared" si="235"/>
        <v>0.5</v>
      </c>
      <c r="J278" s="228">
        <f t="shared" si="236"/>
        <v>0.5</v>
      </c>
      <c r="K278" s="228">
        <f t="shared" si="237"/>
        <v>1</v>
      </c>
      <c r="L278" s="228">
        <f t="shared" si="238"/>
        <v>1</v>
      </c>
      <c r="M278" s="44" t="s">
        <v>120</v>
      </c>
      <c r="N278" s="33">
        <v>1</v>
      </c>
      <c r="O278" s="43" t="s">
        <v>1545</v>
      </c>
      <c r="P278" s="33">
        <v>0</v>
      </c>
      <c r="Q278" s="43" t="s">
        <v>1546</v>
      </c>
      <c r="R278" s="33">
        <v>0.5</v>
      </c>
      <c r="S278" s="43" t="s">
        <v>1547</v>
      </c>
      <c r="T278" s="33">
        <v>0.5</v>
      </c>
      <c r="U278" s="43" t="s">
        <v>1548</v>
      </c>
      <c r="V278" s="33">
        <v>1</v>
      </c>
      <c r="W278" s="43" t="s">
        <v>1549</v>
      </c>
      <c r="X278" s="33">
        <v>1</v>
      </c>
      <c r="Y278" s="43" t="s">
        <v>1550</v>
      </c>
      <c r="Z278" s="51">
        <v>1</v>
      </c>
      <c r="AA278" s="52">
        <v>0</v>
      </c>
      <c r="AB278" s="33"/>
      <c r="AC278" s="33"/>
      <c r="AD278" s="33"/>
      <c r="AE278" s="33"/>
      <c r="AF278" s="33"/>
      <c r="AG278" s="33"/>
      <c r="AH278" s="33"/>
      <c r="AI278" s="33"/>
      <c r="AJ278" s="33"/>
      <c r="AK278" s="33"/>
      <c r="AL278" s="33"/>
      <c r="AM278" s="33"/>
    </row>
    <row r="279" spans="1:39" ht="15.75" customHeight="1">
      <c r="A279" s="35" t="s">
        <v>10</v>
      </c>
      <c r="B279" s="60" t="s">
        <v>19</v>
      </c>
      <c r="C279" s="50" t="s">
        <v>1260</v>
      </c>
      <c r="D279" s="43" t="s">
        <v>1478</v>
      </c>
      <c r="E279" s="68" t="s">
        <v>1536</v>
      </c>
      <c r="F279" s="220" t="s">
        <v>1551</v>
      </c>
      <c r="G279" s="228">
        <f t="shared" si="233"/>
        <v>0.5</v>
      </c>
      <c r="H279" s="228">
        <f t="shared" si="234"/>
        <v>0</v>
      </c>
      <c r="I279" s="228">
        <f t="shared" si="235"/>
        <v>0.5</v>
      </c>
      <c r="J279" s="228">
        <f t="shared" si="236"/>
        <v>0.5</v>
      </c>
      <c r="K279" s="228">
        <f t="shared" si="237"/>
        <v>0.5</v>
      </c>
      <c r="L279" s="228">
        <f t="shared" si="238"/>
        <v>0.5</v>
      </c>
      <c r="M279" s="44" t="s">
        <v>120</v>
      </c>
      <c r="N279" s="33">
        <v>0.5</v>
      </c>
      <c r="O279" s="43" t="s">
        <v>1552</v>
      </c>
      <c r="P279" s="33">
        <v>0</v>
      </c>
      <c r="Q279" s="43" t="s">
        <v>1553</v>
      </c>
      <c r="R279" s="33">
        <v>0.5</v>
      </c>
      <c r="S279" s="43" t="s">
        <v>1554</v>
      </c>
      <c r="T279" s="33">
        <v>0.5</v>
      </c>
      <c r="U279" s="43" t="s">
        <v>1555</v>
      </c>
      <c r="V279" s="33">
        <v>0.5</v>
      </c>
      <c r="W279" s="43" t="s">
        <v>1556</v>
      </c>
      <c r="X279" s="33">
        <v>0.5</v>
      </c>
      <c r="Y279" s="43" t="s">
        <v>1557</v>
      </c>
      <c r="Z279" s="51">
        <v>1</v>
      </c>
      <c r="AA279" s="52">
        <v>0</v>
      </c>
      <c r="AB279" s="33"/>
      <c r="AC279" s="33"/>
      <c r="AD279" s="33"/>
      <c r="AE279" s="33"/>
      <c r="AF279" s="33"/>
      <c r="AG279" s="33"/>
      <c r="AH279" s="33"/>
      <c r="AI279" s="33"/>
      <c r="AJ279" s="33"/>
      <c r="AK279" s="33"/>
      <c r="AL279" s="33"/>
      <c r="AM279" s="33"/>
    </row>
    <row r="280" spans="1:39" ht="15.75" customHeight="1">
      <c r="A280" s="35" t="s">
        <v>10</v>
      </c>
      <c r="B280" s="60" t="s">
        <v>19</v>
      </c>
      <c r="C280" s="50" t="s">
        <v>1260</v>
      </c>
      <c r="D280" s="43" t="s">
        <v>1478</v>
      </c>
      <c r="E280" s="67" t="s">
        <v>1558</v>
      </c>
      <c r="F280" s="225"/>
      <c r="G280" s="226">
        <f t="shared" ref="G280:L280" si="239">ROUND(AVERAGE(G281:G283),2)</f>
        <v>0.83</v>
      </c>
      <c r="H280" s="226">
        <f t="shared" si="239"/>
        <v>0.33</v>
      </c>
      <c r="I280" s="226">
        <f t="shared" si="239"/>
        <v>0.33</v>
      </c>
      <c r="J280" s="226">
        <f t="shared" si="239"/>
        <v>0.67</v>
      </c>
      <c r="K280" s="226">
        <f t="shared" si="239"/>
        <v>1</v>
      </c>
      <c r="L280" s="226">
        <f t="shared" si="239"/>
        <v>0.83</v>
      </c>
      <c r="M280" s="69"/>
      <c r="N280" s="70"/>
      <c r="O280" s="68"/>
      <c r="P280" s="70"/>
      <c r="Q280" s="68"/>
      <c r="R280" s="70"/>
      <c r="S280" s="68"/>
      <c r="T280" s="70"/>
      <c r="U280" s="68"/>
      <c r="V280" s="70"/>
      <c r="W280" s="68"/>
      <c r="X280" s="70"/>
      <c r="Y280" s="68"/>
      <c r="Z280" s="68"/>
      <c r="AA280" s="68"/>
      <c r="AB280" s="33"/>
      <c r="AC280" s="33"/>
      <c r="AD280" s="33"/>
      <c r="AE280" s="33"/>
      <c r="AF280" s="33"/>
      <c r="AG280" s="33"/>
      <c r="AH280" s="33"/>
      <c r="AI280" s="33"/>
      <c r="AJ280" s="33"/>
      <c r="AK280" s="33"/>
      <c r="AL280" s="33"/>
      <c r="AM280" s="33"/>
    </row>
    <row r="281" spans="1:39" ht="15.75" customHeight="1">
      <c r="A281" s="35" t="s">
        <v>10</v>
      </c>
      <c r="B281" s="60" t="s">
        <v>19</v>
      </c>
      <c r="C281" s="50" t="s">
        <v>1260</v>
      </c>
      <c r="D281" s="43" t="s">
        <v>1478</v>
      </c>
      <c r="E281" s="68" t="s">
        <v>1558</v>
      </c>
      <c r="F281" s="220" t="s">
        <v>1559</v>
      </c>
      <c r="G281" s="228">
        <f t="shared" ref="G281:G283" si="240">IF(N281&lt;0, "N/A", (N281 - AA281)/(Z281-AA281))</f>
        <v>1</v>
      </c>
      <c r="H281" s="228">
        <f t="shared" ref="H281:H283" si="241">IF(P281&lt;0, "N/A", (P281 - AA281)/(Z281-AA281))</f>
        <v>0.5</v>
      </c>
      <c r="I281" s="228">
        <f t="shared" ref="I281:I283" si="242">IF(R281&lt;0, "N/A", (R281 - AA281)/(Z281-AA281))</f>
        <v>0</v>
      </c>
      <c r="J281" s="228">
        <f t="shared" ref="J281:J283" si="243">IF(T281&lt;0, "N/A", (T281 - AA281)/(Z281-AA281))</f>
        <v>1</v>
      </c>
      <c r="K281" s="228">
        <f t="shared" ref="K281:K283" si="244">IF(V281&lt;0, "N/A", (V281 - AA281)/(Z281-AA281))</f>
        <v>1</v>
      </c>
      <c r="L281" s="228">
        <f t="shared" ref="L281:L283" si="245">IF(X281&lt;0, "N/A", (X281 - AA281)/(Z281-AA281))</f>
        <v>1</v>
      </c>
      <c r="M281" s="44" t="s">
        <v>120</v>
      </c>
      <c r="N281" s="33">
        <v>1</v>
      </c>
      <c r="O281" s="43" t="s">
        <v>1560</v>
      </c>
      <c r="P281" s="33">
        <v>0.5</v>
      </c>
      <c r="Q281" s="43" t="s">
        <v>1561</v>
      </c>
      <c r="R281" s="33">
        <v>0</v>
      </c>
      <c r="S281" s="43" t="s">
        <v>129</v>
      </c>
      <c r="T281" s="33">
        <v>1</v>
      </c>
      <c r="U281" s="43" t="s">
        <v>1562</v>
      </c>
      <c r="V281" s="33">
        <v>1</v>
      </c>
      <c r="W281" s="43" t="s">
        <v>1563</v>
      </c>
      <c r="X281" s="33">
        <v>1</v>
      </c>
      <c r="Y281" s="43" t="s">
        <v>129</v>
      </c>
      <c r="Z281" s="51">
        <v>1</v>
      </c>
      <c r="AA281" s="52">
        <v>0</v>
      </c>
      <c r="AB281" s="33"/>
      <c r="AC281" s="33"/>
      <c r="AD281" s="33"/>
      <c r="AE281" s="33"/>
      <c r="AF281" s="33"/>
      <c r="AG281" s="33"/>
      <c r="AH281" s="33"/>
      <c r="AI281" s="33"/>
      <c r="AJ281" s="33"/>
      <c r="AK281" s="33"/>
      <c r="AL281" s="33"/>
      <c r="AM281" s="33"/>
    </row>
    <row r="282" spans="1:39" ht="15.75" customHeight="1">
      <c r="A282" s="35" t="s">
        <v>10</v>
      </c>
      <c r="B282" s="60" t="s">
        <v>19</v>
      </c>
      <c r="C282" s="50" t="s">
        <v>1260</v>
      </c>
      <c r="D282" s="43" t="s">
        <v>1478</v>
      </c>
      <c r="E282" s="68" t="s">
        <v>1558</v>
      </c>
      <c r="F282" s="220" t="s">
        <v>1564</v>
      </c>
      <c r="G282" s="228">
        <f t="shared" si="240"/>
        <v>1</v>
      </c>
      <c r="H282" s="228">
        <f t="shared" si="241"/>
        <v>0.5</v>
      </c>
      <c r="I282" s="228">
        <f t="shared" si="242"/>
        <v>0.5</v>
      </c>
      <c r="J282" s="228">
        <f t="shared" si="243"/>
        <v>0.5</v>
      </c>
      <c r="K282" s="228">
        <f t="shared" si="244"/>
        <v>1</v>
      </c>
      <c r="L282" s="228">
        <f t="shared" si="245"/>
        <v>1</v>
      </c>
      <c r="M282" s="44" t="s">
        <v>120</v>
      </c>
      <c r="N282" s="185">
        <v>1</v>
      </c>
      <c r="O282" s="186"/>
      <c r="P282" s="185">
        <v>0.5</v>
      </c>
      <c r="Q282" s="186"/>
      <c r="R282" s="185">
        <v>0.5</v>
      </c>
      <c r="S282" s="186"/>
      <c r="T282" s="185">
        <v>0.5</v>
      </c>
      <c r="U282" s="186"/>
      <c r="V282" s="185">
        <v>1</v>
      </c>
      <c r="W282" s="186"/>
      <c r="X282" s="185">
        <v>1</v>
      </c>
      <c r="Y282" s="186"/>
      <c r="Z282" s="51">
        <v>1</v>
      </c>
      <c r="AA282" s="52">
        <v>0</v>
      </c>
      <c r="AB282" s="33"/>
      <c r="AC282" s="33"/>
      <c r="AD282" s="33"/>
      <c r="AE282" s="33"/>
      <c r="AF282" s="33"/>
      <c r="AG282" s="33"/>
      <c r="AH282" s="33"/>
      <c r="AI282" s="33"/>
      <c r="AJ282" s="33"/>
      <c r="AK282" s="33"/>
      <c r="AL282" s="33"/>
      <c r="AM282" s="33"/>
    </row>
    <row r="283" spans="1:39" ht="15.75" customHeight="1">
      <c r="A283" s="35" t="s">
        <v>10</v>
      </c>
      <c r="B283" s="60" t="s">
        <v>19</v>
      </c>
      <c r="C283" s="50" t="s">
        <v>1260</v>
      </c>
      <c r="D283" s="43" t="s">
        <v>1478</v>
      </c>
      <c r="E283" s="68" t="s">
        <v>1558</v>
      </c>
      <c r="F283" s="220" t="s">
        <v>1565</v>
      </c>
      <c r="G283" s="228">
        <f t="shared" si="240"/>
        <v>0.5</v>
      </c>
      <c r="H283" s="228">
        <f t="shared" si="241"/>
        <v>0</v>
      </c>
      <c r="I283" s="228">
        <f t="shared" si="242"/>
        <v>0.5</v>
      </c>
      <c r="J283" s="228">
        <f t="shared" si="243"/>
        <v>0.5</v>
      </c>
      <c r="K283" s="228">
        <f t="shared" si="244"/>
        <v>1</v>
      </c>
      <c r="L283" s="228">
        <f t="shared" si="245"/>
        <v>0.5</v>
      </c>
      <c r="M283" s="44" t="s">
        <v>120</v>
      </c>
      <c r="N283" s="185">
        <v>0.5</v>
      </c>
      <c r="O283" s="186"/>
      <c r="P283" s="185">
        <v>0</v>
      </c>
      <c r="Q283" s="186"/>
      <c r="R283" s="185">
        <v>0.5</v>
      </c>
      <c r="S283" s="186"/>
      <c r="T283" s="185">
        <v>0.5</v>
      </c>
      <c r="U283" s="186"/>
      <c r="V283" s="185">
        <v>1</v>
      </c>
      <c r="W283" s="186"/>
      <c r="X283" s="185">
        <v>0.5</v>
      </c>
      <c r="Y283" s="186"/>
      <c r="Z283" s="51">
        <v>1</v>
      </c>
      <c r="AA283" s="52">
        <v>0</v>
      </c>
      <c r="AB283" s="33"/>
      <c r="AC283" s="33"/>
      <c r="AD283" s="33"/>
      <c r="AE283" s="33"/>
      <c r="AF283" s="33"/>
      <c r="AG283" s="33"/>
      <c r="AH283" s="33"/>
      <c r="AI283" s="33"/>
      <c r="AJ283" s="33"/>
      <c r="AK283" s="33"/>
      <c r="AL283" s="33"/>
      <c r="AM283" s="33"/>
    </row>
    <row r="284" spans="1:39" ht="15.75" customHeight="1">
      <c r="A284" s="35" t="s">
        <v>10</v>
      </c>
      <c r="B284" s="60" t="s">
        <v>19</v>
      </c>
      <c r="C284" s="50" t="s">
        <v>1260</v>
      </c>
      <c r="D284" s="43" t="s">
        <v>1478</v>
      </c>
      <c r="E284" s="67" t="s">
        <v>1566</v>
      </c>
      <c r="F284" s="225" t="s">
        <v>1567</v>
      </c>
      <c r="G284" s="226">
        <f t="shared" ref="G284:L284" si="246">ROUND(AVERAGE(G285:G287),2)</f>
        <v>0.5</v>
      </c>
      <c r="H284" s="226">
        <f t="shared" si="246"/>
        <v>0</v>
      </c>
      <c r="I284" s="226">
        <f t="shared" si="246"/>
        <v>0</v>
      </c>
      <c r="J284" s="226">
        <f t="shared" si="246"/>
        <v>0.5</v>
      </c>
      <c r="K284" s="226">
        <f t="shared" si="246"/>
        <v>0.17</v>
      </c>
      <c r="L284" s="226">
        <f t="shared" si="246"/>
        <v>0.33</v>
      </c>
      <c r="M284" s="69"/>
      <c r="N284" s="70"/>
      <c r="O284" s="68"/>
      <c r="P284" s="70"/>
      <c r="Q284" s="68"/>
      <c r="R284" s="70"/>
      <c r="S284" s="68"/>
      <c r="T284" s="70"/>
      <c r="U284" s="68"/>
      <c r="V284" s="70"/>
      <c r="W284" s="68"/>
      <c r="X284" s="70"/>
      <c r="Y284" s="68"/>
      <c r="Z284" s="68"/>
      <c r="AA284" s="68"/>
      <c r="AB284" s="33"/>
      <c r="AC284" s="33"/>
      <c r="AD284" s="33"/>
      <c r="AE284" s="33"/>
      <c r="AF284" s="33"/>
      <c r="AG284" s="33"/>
      <c r="AH284" s="33"/>
      <c r="AI284" s="33"/>
      <c r="AJ284" s="33"/>
      <c r="AK284" s="33"/>
      <c r="AL284" s="33"/>
      <c r="AM284" s="33"/>
    </row>
    <row r="285" spans="1:39" ht="15.75" customHeight="1">
      <c r="A285" s="35" t="s">
        <v>10</v>
      </c>
      <c r="B285" s="60" t="s">
        <v>19</v>
      </c>
      <c r="C285" s="50" t="s">
        <v>1260</v>
      </c>
      <c r="D285" s="43" t="s">
        <v>1478</v>
      </c>
      <c r="E285" s="68" t="s">
        <v>1566</v>
      </c>
      <c r="F285" s="220" t="s">
        <v>1568</v>
      </c>
      <c r="G285" s="228">
        <f>IF(N285&lt;0, "N/A", (N285 - AA285)/(Z285-AA285))</f>
        <v>0.5</v>
      </c>
      <c r="H285" s="228">
        <f>IF(P285&lt;0, "N/A", (P285 - AA285)/(Z285-AA285))</f>
        <v>0</v>
      </c>
      <c r="I285" s="228">
        <f>IF(R285&lt;0, "N/A", (R285 - AA285)/(Z285-AA285))</f>
        <v>0</v>
      </c>
      <c r="J285" s="228">
        <f>IF(T285&lt;0, "N/A", (T285 - AA285)/(Z285-AA285))</f>
        <v>0</v>
      </c>
      <c r="K285" s="228">
        <f>IF(V285&lt;0, "N/A", (V285 - AA285)/(Z285-AA285))</f>
        <v>0</v>
      </c>
      <c r="L285" s="228">
        <f>IF(X285&lt;0, "N/A", (X285 - AA285)/(Z285-AA285))</f>
        <v>0</v>
      </c>
      <c r="M285" s="44" t="s">
        <v>120</v>
      </c>
      <c r="N285" s="185">
        <v>0.5</v>
      </c>
      <c r="O285" s="186"/>
      <c r="P285" s="185">
        <v>0</v>
      </c>
      <c r="Q285" s="186"/>
      <c r="R285" s="185">
        <v>0</v>
      </c>
      <c r="S285" s="186"/>
      <c r="T285" s="185">
        <v>0</v>
      </c>
      <c r="U285" s="186"/>
      <c r="V285" s="185">
        <v>0</v>
      </c>
      <c r="W285" s="186"/>
      <c r="X285" s="185">
        <v>0</v>
      </c>
      <c r="Y285" s="186"/>
      <c r="Z285" s="51">
        <v>1</v>
      </c>
      <c r="AA285" s="52">
        <v>0</v>
      </c>
      <c r="AB285" s="33"/>
      <c r="AC285" s="33"/>
      <c r="AD285" s="33"/>
      <c r="AE285" s="33"/>
      <c r="AF285" s="33"/>
      <c r="AG285" s="33"/>
      <c r="AH285" s="33"/>
      <c r="AI285" s="33"/>
      <c r="AJ285" s="33"/>
      <c r="AK285" s="33"/>
      <c r="AL285" s="33"/>
      <c r="AM285" s="33"/>
    </row>
    <row r="286" spans="1:39" ht="15.75" customHeight="1">
      <c r="A286" s="35" t="s">
        <v>10</v>
      </c>
      <c r="B286" s="60" t="s">
        <v>19</v>
      </c>
      <c r="C286" s="50" t="s">
        <v>1260</v>
      </c>
      <c r="D286" s="43" t="s">
        <v>1478</v>
      </c>
      <c r="E286" s="68" t="s">
        <v>1566</v>
      </c>
      <c r="F286" s="220" t="s">
        <v>1569</v>
      </c>
      <c r="G286" s="228">
        <f>IF(N286&lt;0, "N/A", (N286 - AA282)/(Z282-AA282))</f>
        <v>0.5</v>
      </c>
      <c r="H286" s="228">
        <f>IF(P286&lt;0, "N/A", (P286 - AA282)/(Z282-AA282))</f>
        <v>0</v>
      </c>
      <c r="I286" s="228">
        <f>IF(R286&lt;0, "N/A", (R286 - AA282)/(Z282-AA282))</f>
        <v>0</v>
      </c>
      <c r="J286" s="228">
        <f>IF(T286&lt;0, "N/A", (T286 - AA282)/(Z282-AA282))</f>
        <v>1</v>
      </c>
      <c r="K286" s="228">
        <f>IF(V286&lt;0, "N/A", (V286 - AA282)/(Z282-AA282))</f>
        <v>0.5</v>
      </c>
      <c r="L286" s="228">
        <f>IF(X286&lt;0, "N/A", (X286 - AA282)/(Z282-AA282))</f>
        <v>1</v>
      </c>
      <c r="M286" s="44" t="s">
        <v>120</v>
      </c>
      <c r="N286" s="33">
        <v>0.5</v>
      </c>
      <c r="O286" s="43" t="s">
        <v>1570</v>
      </c>
      <c r="P286" s="33">
        <v>0</v>
      </c>
      <c r="Q286" s="43" t="s">
        <v>1571</v>
      </c>
      <c r="R286" s="33">
        <v>0</v>
      </c>
      <c r="S286" s="43" t="s">
        <v>129</v>
      </c>
      <c r="T286" s="33">
        <v>1</v>
      </c>
      <c r="U286" s="43" t="s">
        <v>1572</v>
      </c>
      <c r="V286" s="33">
        <v>0.5</v>
      </c>
      <c r="W286" s="43" t="s">
        <v>1573</v>
      </c>
      <c r="X286" s="33">
        <v>1</v>
      </c>
      <c r="Y286" s="43" t="s">
        <v>129</v>
      </c>
      <c r="Z286" s="51">
        <v>1</v>
      </c>
      <c r="AA286" s="52">
        <v>0</v>
      </c>
      <c r="AB286" s="33"/>
      <c r="AC286" s="33"/>
      <c r="AD286" s="33"/>
      <c r="AE286" s="33"/>
      <c r="AF286" s="33"/>
      <c r="AG286" s="33"/>
      <c r="AH286" s="33"/>
      <c r="AI286" s="33"/>
      <c r="AJ286" s="33"/>
      <c r="AK286" s="33"/>
      <c r="AL286" s="33"/>
      <c r="AM286" s="33"/>
    </row>
    <row r="287" spans="1:39" ht="15.75" customHeight="1">
      <c r="A287" s="35" t="s">
        <v>10</v>
      </c>
      <c r="B287" s="60" t="s">
        <v>19</v>
      </c>
      <c r="C287" s="50" t="s">
        <v>1260</v>
      </c>
      <c r="D287" s="43" t="s">
        <v>1478</v>
      </c>
      <c r="E287" s="68" t="s">
        <v>1566</v>
      </c>
      <c r="F287" s="220" t="s">
        <v>1574</v>
      </c>
      <c r="G287" s="228">
        <f t="shared" ref="G287:G288" si="247">IF(N287&lt;0, "N/A", (N287 - AA287)/(Z287-AA287))</f>
        <v>0.5</v>
      </c>
      <c r="H287" s="228">
        <f t="shared" ref="H287:H288" si="248">IF(P287&lt;0, "N/A", (P287 - AA287)/(Z287-AA287))</f>
        <v>0</v>
      </c>
      <c r="I287" s="228">
        <f t="shared" ref="I287:I288" si="249">IF(R287&lt;0, "N/A", (R287 - AA287)/(Z287-AA287))</f>
        <v>0</v>
      </c>
      <c r="J287" s="228">
        <f t="shared" ref="J287:J288" si="250">IF(T287&lt;0, "N/A", (T287 - AA287)/(Z287-AA287))</f>
        <v>0.5</v>
      </c>
      <c r="K287" s="228">
        <f t="shared" ref="K287:K288" si="251">IF(V287&lt;0, "N/A", (V287 - AA287)/(Z287-AA287))</f>
        <v>0</v>
      </c>
      <c r="L287" s="228">
        <f t="shared" ref="L287:L288" si="252">IF(X287&lt;0, "N/A", (X287 - AA287)/(Z287-AA287))</f>
        <v>0</v>
      </c>
      <c r="M287" s="44" t="s">
        <v>120</v>
      </c>
      <c r="N287" s="33">
        <v>0.5</v>
      </c>
      <c r="O287" s="43" t="s">
        <v>1570</v>
      </c>
      <c r="P287" s="33">
        <v>0</v>
      </c>
      <c r="Q287" s="43" t="s">
        <v>1575</v>
      </c>
      <c r="R287" s="33">
        <v>0</v>
      </c>
      <c r="S287" s="43" t="s">
        <v>129</v>
      </c>
      <c r="T287" s="33">
        <v>0.5</v>
      </c>
      <c r="U287" s="43" t="s">
        <v>1576</v>
      </c>
      <c r="V287" s="33">
        <v>0</v>
      </c>
      <c r="W287" s="43" t="s">
        <v>1577</v>
      </c>
      <c r="X287" s="33">
        <v>0</v>
      </c>
      <c r="Y287" s="43" t="s">
        <v>1578</v>
      </c>
      <c r="Z287" s="51">
        <v>1</v>
      </c>
      <c r="AA287" s="52">
        <v>0</v>
      </c>
      <c r="AB287" s="33"/>
      <c r="AC287" s="33"/>
      <c r="AD287" s="33"/>
      <c r="AE287" s="33"/>
      <c r="AF287" s="33"/>
      <c r="AG287" s="33"/>
      <c r="AH287" s="33"/>
      <c r="AI287" s="33"/>
      <c r="AJ287" s="33"/>
      <c r="AK287" s="33"/>
      <c r="AL287" s="33"/>
      <c r="AM287" s="33"/>
    </row>
    <row r="288" spans="1:39" ht="15.75" customHeight="1">
      <c r="A288" s="35" t="s">
        <v>10</v>
      </c>
      <c r="B288" s="60" t="s">
        <v>19</v>
      </c>
      <c r="C288" s="50" t="s">
        <v>1260</v>
      </c>
      <c r="D288" s="43" t="s">
        <v>1478</v>
      </c>
      <c r="E288" s="43"/>
      <c r="F288" s="220" t="s">
        <v>1579</v>
      </c>
      <c r="G288" s="228">
        <f t="shared" si="247"/>
        <v>0.5</v>
      </c>
      <c r="H288" s="228">
        <f t="shared" si="248"/>
        <v>0</v>
      </c>
      <c r="I288" s="228">
        <f t="shared" si="249"/>
        <v>0</v>
      </c>
      <c r="J288" s="228">
        <f t="shared" si="250"/>
        <v>0.5</v>
      </c>
      <c r="K288" s="228">
        <f t="shared" si="251"/>
        <v>0.5</v>
      </c>
      <c r="L288" s="228">
        <f t="shared" si="252"/>
        <v>0.5</v>
      </c>
      <c r="M288" s="44" t="s">
        <v>120</v>
      </c>
      <c r="N288" s="33">
        <v>0.5</v>
      </c>
      <c r="O288" s="43" t="s">
        <v>1580</v>
      </c>
      <c r="P288" s="33">
        <v>0</v>
      </c>
      <c r="Q288" s="43" t="s">
        <v>1581</v>
      </c>
      <c r="R288" s="33">
        <v>0</v>
      </c>
      <c r="S288" s="43" t="s">
        <v>129</v>
      </c>
      <c r="T288" s="33">
        <v>0.5</v>
      </c>
      <c r="U288" s="43" t="s">
        <v>1582</v>
      </c>
      <c r="V288" s="33">
        <v>0.5</v>
      </c>
      <c r="W288" s="43" t="s">
        <v>1583</v>
      </c>
      <c r="X288" s="33">
        <v>0.5</v>
      </c>
      <c r="Y288" s="43" t="s">
        <v>1584</v>
      </c>
      <c r="Z288" s="51">
        <v>1</v>
      </c>
      <c r="AA288" s="52">
        <v>0</v>
      </c>
      <c r="AB288" s="33"/>
      <c r="AC288" s="33"/>
      <c r="AD288" s="33"/>
      <c r="AE288" s="33"/>
      <c r="AF288" s="33"/>
      <c r="AG288" s="33"/>
      <c r="AH288" s="33"/>
      <c r="AI288" s="33"/>
      <c r="AJ288" s="33"/>
      <c r="AK288" s="33"/>
      <c r="AL288" s="33"/>
      <c r="AM288" s="33"/>
    </row>
    <row r="289" spans="1:39" ht="15.75" customHeight="1">
      <c r="A289" s="35" t="s">
        <v>10</v>
      </c>
      <c r="B289" s="60" t="s">
        <v>19</v>
      </c>
      <c r="C289" s="50" t="s">
        <v>1260</v>
      </c>
      <c r="D289" s="42" t="s">
        <v>1585</v>
      </c>
      <c r="E289" s="42"/>
      <c r="F289" s="220"/>
      <c r="G289" s="228">
        <f t="shared" ref="G289:L289" si="253">ROUND(AVERAGE(G290:G293,G297:G298,G306:G308),2)</f>
        <v>0.83</v>
      </c>
      <c r="H289" s="228">
        <f t="shared" si="253"/>
        <v>0.41</v>
      </c>
      <c r="I289" s="228">
        <f t="shared" si="253"/>
        <v>0.06</v>
      </c>
      <c r="J289" s="228">
        <f t="shared" si="253"/>
        <v>0.78</v>
      </c>
      <c r="K289" s="228">
        <f t="shared" si="253"/>
        <v>0.98</v>
      </c>
      <c r="L289" s="228">
        <f t="shared" si="253"/>
        <v>0.65</v>
      </c>
      <c r="M289" s="42"/>
      <c r="N289" s="33"/>
      <c r="O289" s="43"/>
      <c r="P289" s="33"/>
      <c r="Q289" s="43"/>
      <c r="R289" s="33"/>
      <c r="S289" s="43"/>
      <c r="T289" s="33"/>
      <c r="U289" s="43"/>
      <c r="V289" s="33"/>
      <c r="W289" s="43"/>
      <c r="X289" s="33"/>
      <c r="Y289" s="43"/>
      <c r="Z289" s="42"/>
      <c r="AA289" s="42"/>
      <c r="AB289" s="33"/>
      <c r="AC289" s="33"/>
      <c r="AD289" s="33"/>
      <c r="AE289" s="33"/>
      <c r="AF289" s="33"/>
      <c r="AG289" s="33"/>
      <c r="AH289" s="33"/>
      <c r="AI289" s="33"/>
      <c r="AJ289" s="33"/>
      <c r="AK289" s="33"/>
      <c r="AL289" s="33"/>
      <c r="AM289" s="33"/>
    </row>
    <row r="290" spans="1:39" ht="15.75" customHeight="1">
      <c r="A290" s="35" t="s">
        <v>10</v>
      </c>
      <c r="B290" s="60" t="s">
        <v>19</v>
      </c>
      <c r="C290" s="50" t="s">
        <v>1260</v>
      </c>
      <c r="D290" s="43" t="s">
        <v>1585</v>
      </c>
      <c r="E290" s="43"/>
      <c r="F290" s="220" t="s">
        <v>1586</v>
      </c>
      <c r="G290" s="228">
        <f t="shared" ref="G290:G292" si="254">IF(N290&lt;0, "N/A", (N290 - AA290)/(Z290-AA290))</f>
        <v>1</v>
      </c>
      <c r="H290" s="228">
        <f t="shared" ref="H290:H292" si="255">IF(P290&lt;0, "N/A", (P290 - AA290)/(Z290-AA290))</f>
        <v>1</v>
      </c>
      <c r="I290" s="228">
        <f t="shared" ref="I290:I292" si="256">IF(R290&lt;0, "N/A", (R290 - AA290)/(Z290-AA290))</f>
        <v>0.5</v>
      </c>
      <c r="J290" s="228">
        <f t="shared" ref="J290:J292" si="257">IF(T290&lt;0, "N/A", (T290 - AA290)/(Z290-AA290))</f>
        <v>1</v>
      </c>
      <c r="K290" s="228">
        <f t="shared" ref="K290:K292" si="258">IF(V290&lt;0, "N/A", (V290 - AA290)/(Z290-AA290))</f>
        <v>1</v>
      </c>
      <c r="L290" s="228">
        <f t="shared" ref="L290:L292" si="259">IF(X290&lt;0, "N/A", (X290 - AA290)/(Z290-AA290))</f>
        <v>1</v>
      </c>
      <c r="M290" s="44" t="s">
        <v>120</v>
      </c>
      <c r="N290" s="33">
        <v>1</v>
      </c>
      <c r="O290" s="43" t="s">
        <v>1587</v>
      </c>
      <c r="P290" s="33">
        <v>1</v>
      </c>
      <c r="Q290" s="43" t="s">
        <v>1588</v>
      </c>
      <c r="R290" s="33">
        <v>0.5</v>
      </c>
      <c r="S290" s="43" t="s">
        <v>129</v>
      </c>
      <c r="T290" s="33">
        <v>1</v>
      </c>
      <c r="U290" s="43" t="s">
        <v>129</v>
      </c>
      <c r="V290" s="33">
        <v>1</v>
      </c>
      <c r="W290" s="43" t="s">
        <v>1589</v>
      </c>
      <c r="X290" s="33">
        <v>1</v>
      </c>
      <c r="Y290" s="43" t="s">
        <v>1590</v>
      </c>
      <c r="Z290" s="51">
        <v>1</v>
      </c>
      <c r="AA290" s="52">
        <v>0</v>
      </c>
      <c r="AB290" s="33"/>
      <c r="AC290" s="33"/>
      <c r="AD290" s="33"/>
      <c r="AE290" s="33"/>
      <c r="AF290" s="33"/>
      <c r="AG290" s="33"/>
      <c r="AH290" s="33"/>
      <c r="AI290" s="33"/>
      <c r="AJ290" s="33"/>
      <c r="AK290" s="33"/>
      <c r="AL290" s="33"/>
      <c r="AM290" s="33"/>
    </row>
    <row r="291" spans="1:39" ht="15.75" customHeight="1">
      <c r="A291" s="35" t="s">
        <v>10</v>
      </c>
      <c r="B291" s="60" t="s">
        <v>19</v>
      </c>
      <c r="C291" s="50" t="s">
        <v>1260</v>
      </c>
      <c r="D291" s="43" t="s">
        <v>1585</v>
      </c>
      <c r="E291" s="43"/>
      <c r="F291" s="220" t="s">
        <v>1591</v>
      </c>
      <c r="G291" s="228">
        <f t="shared" si="254"/>
        <v>1</v>
      </c>
      <c r="H291" s="228">
        <f t="shared" si="255"/>
        <v>0</v>
      </c>
      <c r="I291" s="228">
        <f t="shared" si="256"/>
        <v>0</v>
      </c>
      <c r="J291" s="228">
        <f t="shared" si="257"/>
        <v>1</v>
      </c>
      <c r="K291" s="228">
        <f t="shared" si="258"/>
        <v>1</v>
      </c>
      <c r="L291" s="228">
        <f t="shared" si="259"/>
        <v>0</v>
      </c>
      <c r="M291" s="44" t="s">
        <v>120</v>
      </c>
      <c r="N291" s="33">
        <v>1</v>
      </c>
      <c r="O291" s="43" t="s">
        <v>1592</v>
      </c>
      <c r="P291" s="33">
        <v>0</v>
      </c>
      <c r="Q291" s="43" t="s">
        <v>1593</v>
      </c>
      <c r="R291" s="33">
        <v>0</v>
      </c>
      <c r="S291" s="43" t="s">
        <v>129</v>
      </c>
      <c r="T291" s="33">
        <v>1</v>
      </c>
      <c r="U291" s="43" t="s">
        <v>129</v>
      </c>
      <c r="V291" s="33">
        <v>1</v>
      </c>
      <c r="W291" s="43" t="s">
        <v>1594</v>
      </c>
      <c r="X291" s="33">
        <v>0</v>
      </c>
      <c r="Y291" s="43" t="s">
        <v>1595</v>
      </c>
      <c r="Z291" s="51">
        <v>1</v>
      </c>
      <c r="AA291" s="52">
        <v>0</v>
      </c>
      <c r="AB291" s="33"/>
      <c r="AC291" s="33"/>
      <c r="AD291" s="33"/>
      <c r="AE291" s="33"/>
      <c r="AF291" s="33"/>
      <c r="AG291" s="33"/>
      <c r="AH291" s="33"/>
      <c r="AI291" s="33"/>
      <c r="AJ291" s="33"/>
      <c r="AK291" s="33"/>
      <c r="AL291" s="33"/>
      <c r="AM291" s="33"/>
    </row>
    <row r="292" spans="1:39" ht="15.75" customHeight="1">
      <c r="A292" s="35" t="s">
        <v>10</v>
      </c>
      <c r="B292" s="60" t="s">
        <v>19</v>
      </c>
      <c r="C292" s="50" t="s">
        <v>1260</v>
      </c>
      <c r="D292" s="43" t="s">
        <v>1585</v>
      </c>
      <c r="E292" s="43"/>
      <c r="F292" s="220" t="s">
        <v>1596</v>
      </c>
      <c r="G292" s="228">
        <f t="shared" si="254"/>
        <v>0.5</v>
      </c>
      <c r="H292" s="228">
        <f t="shared" si="255"/>
        <v>1</v>
      </c>
      <c r="I292" s="228">
        <f t="shared" si="256"/>
        <v>0</v>
      </c>
      <c r="J292" s="228">
        <f t="shared" si="257"/>
        <v>1</v>
      </c>
      <c r="K292" s="228">
        <f t="shared" si="258"/>
        <v>1</v>
      </c>
      <c r="L292" s="228">
        <f t="shared" si="259"/>
        <v>1</v>
      </c>
      <c r="M292" s="44" t="s">
        <v>120</v>
      </c>
      <c r="N292" s="33">
        <v>0.5</v>
      </c>
      <c r="O292" s="43" t="s">
        <v>1597</v>
      </c>
      <c r="P292" s="33">
        <v>1</v>
      </c>
      <c r="Q292" s="43" t="s">
        <v>1598</v>
      </c>
      <c r="R292" s="33">
        <v>0</v>
      </c>
      <c r="S292" s="43" t="s">
        <v>129</v>
      </c>
      <c r="T292" s="33">
        <v>1</v>
      </c>
      <c r="U292" s="43" t="s">
        <v>129</v>
      </c>
      <c r="V292" s="33">
        <v>1</v>
      </c>
      <c r="W292" s="43" t="s">
        <v>1599</v>
      </c>
      <c r="X292" s="33">
        <v>1</v>
      </c>
      <c r="Y292" s="43" t="s">
        <v>1600</v>
      </c>
      <c r="Z292" s="51">
        <v>1</v>
      </c>
      <c r="AA292" s="52">
        <v>0</v>
      </c>
      <c r="AB292" s="33"/>
      <c r="AC292" s="33"/>
      <c r="AD292" s="33"/>
      <c r="AE292" s="33"/>
      <c r="AF292" s="33"/>
      <c r="AG292" s="33"/>
      <c r="AH292" s="33"/>
      <c r="AI292" s="33"/>
      <c r="AJ292" s="33"/>
      <c r="AK292" s="33"/>
      <c r="AL292" s="33"/>
      <c r="AM292" s="33"/>
    </row>
    <row r="293" spans="1:39" ht="15.75" customHeight="1">
      <c r="A293" s="35" t="s">
        <v>10</v>
      </c>
      <c r="B293" s="60" t="s">
        <v>19</v>
      </c>
      <c r="C293" s="50" t="s">
        <v>1260</v>
      </c>
      <c r="D293" s="43" t="s">
        <v>1585</v>
      </c>
      <c r="E293" s="67" t="s">
        <v>1601</v>
      </c>
      <c r="F293" s="225"/>
      <c r="G293" s="226">
        <f t="shared" ref="G293:L293" si="260">ROUND(AVERAGE(G294:G296),2)</f>
        <v>0.5</v>
      </c>
      <c r="H293" s="226">
        <f t="shared" si="260"/>
        <v>0.5</v>
      </c>
      <c r="I293" s="226">
        <f t="shared" si="260"/>
        <v>0</v>
      </c>
      <c r="J293" s="226">
        <f t="shared" si="260"/>
        <v>1</v>
      </c>
      <c r="K293" s="226">
        <f t="shared" si="260"/>
        <v>1</v>
      </c>
      <c r="L293" s="226">
        <f t="shared" si="260"/>
        <v>0.5</v>
      </c>
      <c r="M293" s="69"/>
      <c r="N293" s="70"/>
      <c r="O293" s="68"/>
      <c r="P293" s="70"/>
      <c r="Q293" s="68"/>
      <c r="R293" s="70"/>
      <c r="S293" s="68"/>
      <c r="T293" s="70"/>
      <c r="U293" s="68"/>
      <c r="V293" s="70"/>
      <c r="W293" s="68"/>
      <c r="X293" s="70"/>
      <c r="Y293" s="68"/>
      <c r="Z293" s="68"/>
      <c r="AA293" s="68"/>
      <c r="AB293" s="33"/>
      <c r="AC293" s="33"/>
      <c r="AD293" s="33"/>
      <c r="AE293" s="33"/>
      <c r="AF293" s="33"/>
      <c r="AG293" s="33"/>
      <c r="AH293" s="33"/>
      <c r="AI293" s="33"/>
      <c r="AJ293" s="33"/>
      <c r="AK293" s="33"/>
      <c r="AL293" s="33"/>
      <c r="AM293" s="33"/>
    </row>
    <row r="294" spans="1:39" ht="15.75" customHeight="1">
      <c r="A294" s="35" t="s">
        <v>10</v>
      </c>
      <c r="B294" s="60" t="s">
        <v>19</v>
      </c>
      <c r="C294" s="50" t="s">
        <v>1260</v>
      </c>
      <c r="D294" s="43" t="s">
        <v>1585</v>
      </c>
      <c r="E294" s="68" t="s">
        <v>1601</v>
      </c>
      <c r="F294" s="220" t="s">
        <v>1602</v>
      </c>
      <c r="G294" s="228">
        <f t="shared" ref="G294:G297" si="261">IF(N294&lt;0, "N/A", (N294 - AA294)/(Z294-AA294))</f>
        <v>0.5</v>
      </c>
      <c r="H294" s="228">
        <f t="shared" ref="H294:H297" si="262">IF(P294&lt;0, "N/A", (P294 - AA294)/(Z294-AA294))</f>
        <v>0.5</v>
      </c>
      <c r="I294" s="228">
        <f t="shared" ref="I294:I297" si="263">IF(R294&lt;0, "N/A", (R294 - AA294)/(Z294-AA294))</f>
        <v>0</v>
      </c>
      <c r="J294" s="228">
        <f t="shared" ref="J294:J297" si="264">IF(T294&lt;0, "N/A", (T294 - AA294)/(Z294-AA294))</f>
        <v>1</v>
      </c>
      <c r="K294" s="228">
        <f t="shared" ref="K294:K297" si="265">IF(V294&lt;0, "N/A", (V294 - AA294)/(Z294-AA294))</f>
        <v>1</v>
      </c>
      <c r="L294" s="228">
        <f t="shared" ref="L294:L297" si="266">IF(X294&lt;0, "N/A", (X294 - AA294)/(Z294-AA294))</f>
        <v>0.5</v>
      </c>
      <c r="M294" s="44" t="s">
        <v>120</v>
      </c>
      <c r="N294" s="33">
        <v>0.5</v>
      </c>
      <c r="O294" s="43" t="s">
        <v>1603</v>
      </c>
      <c r="P294" s="33">
        <v>0.5</v>
      </c>
      <c r="Q294" s="43" t="s">
        <v>1604</v>
      </c>
      <c r="R294" s="33">
        <v>0</v>
      </c>
      <c r="S294" s="43" t="s">
        <v>129</v>
      </c>
      <c r="T294" s="33">
        <v>1</v>
      </c>
      <c r="U294" s="43" t="s">
        <v>1605</v>
      </c>
      <c r="V294" s="33">
        <v>1</v>
      </c>
      <c r="W294" s="43" t="s">
        <v>1606</v>
      </c>
      <c r="X294" s="33">
        <v>0.5</v>
      </c>
      <c r="Y294" s="43" t="s">
        <v>1607</v>
      </c>
      <c r="Z294" s="51">
        <v>1</v>
      </c>
      <c r="AA294" s="52">
        <v>0</v>
      </c>
      <c r="AB294" s="33"/>
      <c r="AC294" s="33"/>
      <c r="AD294" s="33"/>
      <c r="AE294" s="33"/>
      <c r="AF294" s="33"/>
      <c r="AG294" s="33"/>
      <c r="AH294" s="33"/>
      <c r="AI294" s="33"/>
      <c r="AJ294" s="33"/>
      <c r="AK294" s="33"/>
      <c r="AL294" s="33"/>
      <c r="AM294" s="33"/>
    </row>
    <row r="295" spans="1:39" ht="15.75" customHeight="1">
      <c r="A295" s="35" t="s">
        <v>10</v>
      </c>
      <c r="B295" s="60" t="s">
        <v>19</v>
      </c>
      <c r="C295" s="50" t="s">
        <v>1260</v>
      </c>
      <c r="D295" s="43" t="s">
        <v>1585</v>
      </c>
      <c r="E295" s="68" t="s">
        <v>1601</v>
      </c>
      <c r="F295" s="220" t="s">
        <v>1608</v>
      </c>
      <c r="G295" s="228">
        <f t="shared" si="261"/>
        <v>0.5</v>
      </c>
      <c r="H295" s="228">
        <f t="shared" si="262"/>
        <v>0.5</v>
      </c>
      <c r="I295" s="228">
        <f t="shared" si="263"/>
        <v>0</v>
      </c>
      <c r="J295" s="228">
        <f t="shared" si="264"/>
        <v>1</v>
      </c>
      <c r="K295" s="228">
        <f t="shared" si="265"/>
        <v>1</v>
      </c>
      <c r="L295" s="228">
        <f t="shared" si="266"/>
        <v>0.5</v>
      </c>
      <c r="M295" s="44" t="s">
        <v>120</v>
      </c>
      <c r="N295" s="33">
        <v>0.5</v>
      </c>
      <c r="O295" s="43" t="s">
        <v>1609</v>
      </c>
      <c r="P295" s="33">
        <v>0.5</v>
      </c>
      <c r="Q295" s="43" t="s">
        <v>1610</v>
      </c>
      <c r="R295" s="33">
        <v>0</v>
      </c>
      <c r="S295" s="43" t="s">
        <v>129</v>
      </c>
      <c r="T295" s="33">
        <v>1</v>
      </c>
      <c r="U295" s="43" t="s">
        <v>1611</v>
      </c>
      <c r="V295" s="33">
        <v>1</v>
      </c>
      <c r="W295" s="43" t="s">
        <v>1612</v>
      </c>
      <c r="X295" s="33">
        <v>0.5</v>
      </c>
      <c r="Y295" s="43" t="s">
        <v>1613</v>
      </c>
      <c r="Z295" s="51">
        <v>1</v>
      </c>
      <c r="AA295" s="52">
        <v>0</v>
      </c>
      <c r="AB295" s="33"/>
      <c r="AC295" s="33"/>
      <c r="AD295" s="33"/>
      <c r="AE295" s="33"/>
      <c r="AF295" s="33"/>
      <c r="AG295" s="33"/>
      <c r="AH295" s="33"/>
      <c r="AI295" s="33"/>
      <c r="AJ295" s="33"/>
      <c r="AK295" s="33"/>
      <c r="AL295" s="33"/>
      <c r="AM295" s="33"/>
    </row>
    <row r="296" spans="1:39" ht="15.75" customHeight="1">
      <c r="A296" s="35" t="s">
        <v>10</v>
      </c>
      <c r="B296" s="60" t="s">
        <v>19</v>
      </c>
      <c r="C296" s="50" t="s">
        <v>1260</v>
      </c>
      <c r="D296" s="43" t="s">
        <v>1585</v>
      </c>
      <c r="E296" s="68" t="s">
        <v>1601</v>
      </c>
      <c r="F296" s="220" t="s">
        <v>1614</v>
      </c>
      <c r="G296" s="228">
        <f t="shared" si="261"/>
        <v>0.5</v>
      </c>
      <c r="H296" s="228">
        <f t="shared" si="262"/>
        <v>0.5</v>
      </c>
      <c r="I296" s="228">
        <f t="shared" si="263"/>
        <v>0</v>
      </c>
      <c r="J296" s="228">
        <f t="shared" si="264"/>
        <v>1</v>
      </c>
      <c r="K296" s="228">
        <f t="shared" si="265"/>
        <v>1</v>
      </c>
      <c r="L296" s="228">
        <f t="shared" si="266"/>
        <v>0.5</v>
      </c>
      <c r="M296" s="44" t="s">
        <v>120</v>
      </c>
      <c r="N296" s="33">
        <v>0.5</v>
      </c>
      <c r="O296" s="43" t="s">
        <v>1615</v>
      </c>
      <c r="P296" s="33">
        <v>0.5</v>
      </c>
      <c r="Q296" s="43" t="s">
        <v>1616</v>
      </c>
      <c r="R296" s="33">
        <v>0</v>
      </c>
      <c r="S296" s="43" t="s">
        <v>129</v>
      </c>
      <c r="T296" s="33">
        <v>1</v>
      </c>
      <c r="U296" s="43" t="s">
        <v>1617</v>
      </c>
      <c r="V296" s="33">
        <v>1</v>
      </c>
      <c r="W296" s="43" t="s">
        <v>1618</v>
      </c>
      <c r="X296" s="33">
        <v>0.5</v>
      </c>
      <c r="Y296" s="43" t="s">
        <v>1619</v>
      </c>
      <c r="Z296" s="51">
        <v>1</v>
      </c>
      <c r="AA296" s="52">
        <v>0</v>
      </c>
      <c r="AB296" s="33"/>
      <c r="AC296" s="33"/>
      <c r="AD296" s="33"/>
      <c r="AE296" s="33"/>
      <c r="AF296" s="33"/>
      <c r="AG296" s="33"/>
      <c r="AH296" s="33"/>
      <c r="AI296" s="33"/>
      <c r="AJ296" s="33"/>
      <c r="AK296" s="33"/>
      <c r="AL296" s="33"/>
      <c r="AM296" s="33"/>
    </row>
    <row r="297" spans="1:39" ht="15.75" customHeight="1">
      <c r="A297" s="35" t="s">
        <v>10</v>
      </c>
      <c r="B297" s="60" t="s">
        <v>19</v>
      </c>
      <c r="C297" s="50" t="s">
        <v>1260</v>
      </c>
      <c r="D297" s="43" t="s">
        <v>1585</v>
      </c>
      <c r="E297" s="43"/>
      <c r="F297" s="220" t="s">
        <v>1620</v>
      </c>
      <c r="G297" s="228">
        <f t="shared" si="261"/>
        <v>1</v>
      </c>
      <c r="H297" s="228">
        <f t="shared" si="262"/>
        <v>0</v>
      </c>
      <c r="I297" s="228">
        <f t="shared" si="263"/>
        <v>0</v>
      </c>
      <c r="J297" s="228">
        <f t="shared" si="264"/>
        <v>0</v>
      </c>
      <c r="K297" s="228">
        <f t="shared" si="265"/>
        <v>1</v>
      </c>
      <c r="L297" s="228">
        <f t="shared" si="266"/>
        <v>0.5</v>
      </c>
      <c r="M297" s="44" t="s">
        <v>142</v>
      </c>
      <c r="N297" s="33">
        <v>1</v>
      </c>
      <c r="O297" s="43" t="s">
        <v>1621</v>
      </c>
      <c r="P297" s="33">
        <v>0</v>
      </c>
      <c r="Q297" s="43" t="s">
        <v>1622</v>
      </c>
      <c r="R297" s="33">
        <v>0</v>
      </c>
      <c r="S297" s="43" t="s">
        <v>1623</v>
      </c>
      <c r="T297" s="33">
        <v>0</v>
      </c>
      <c r="U297" s="43" t="s">
        <v>1624</v>
      </c>
      <c r="V297" s="33">
        <v>1</v>
      </c>
      <c r="W297" s="43" t="s">
        <v>1625</v>
      </c>
      <c r="X297" s="33">
        <v>0.5</v>
      </c>
      <c r="Y297" s="43" t="s">
        <v>1626</v>
      </c>
      <c r="Z297" s="51">
        <v>1</v>
      </c>
      <c r="AA297" s="52">
        <v>0</v>
      </c>
      <c r="AB297" s="33"/>
      <c r="AC297" s="33"/>
      <c r="AD297" s="33"/>
      <c r="AE297" s="33"/>
      <c r="AF297" s="33"/>
      <c r="AG297" s="33"/>
      <c r="AH297" s="33"/>
      <c r="AI297" s="33"/>
      <c r="AJ297" s="33"/>
      <c r="AK297" s="33"/>
      <c r="AL297" s="33"/>
      <c r="AM297" s="33"/>
    </row>
    <row r="298" spans="1:39" ht="15.75" customHeight="1">
      <c r="A298" s="35" t="s">
        <v>10</v>
      </c>
      <c r="B298" s="60" t="s">
        <v>19</v>
      </c>
      <c r="C298" s="50" t="s">
        <v>1260</v>
      </c>
      <c r="D298" s="43" t="s">
        <v>1585</v>
      </c>
      <c r="E298" s="67" t="s">
        <v>1627</v>
      </c>
      <c r="F298" s="225"/>
      <c r="G298" s="226">
        <f t="shared" ref="G298:L298" si="267">ROUND(AVERAGE(G299:G301),2)</f>
        <v>0.5</v>
      </c>
      <c r="H298" s="226">
        <f t="shared" si="267"/>
        <v>0.17</v>
      </c>
      <c r="I298" s="226">
        <f t="shared" si="267"/>
        <v>0</v>
      </c>
      <c r="J298" s="226">
        <f t="shared" si="267"/>
        <v>0.5</v>
      </c>
      <c r="K298" s="226">
        <f t="shared" si="267"/>
        <v>0.83</v>
      </c>
      <c r="L298" s="226">
        <f t="shared" si="267"/>
        <v>0.83</v>
      </c>
      <c r="M298" s="69"/>
      <c r="N298" s="70"/>
      <c r="O298" s="68"/>
      <c r="P298" s="70"/>
      <c r="Q298" s="68"/>
      <c r="R298" s="70"/>
      <c r="S298" s="68"/>
      <c r="T298" s="70"/>
      <c r="U298" s="68"/>
      <c r="V298" s="70"/>
      <c r="W298" s="68"/>
      <c r="X298" s="70"/>
      <c r="Y298" s="68"/>
      <c r="Z298" s="68"/>
      <c r="AA298" s="68"/>
      <c r="AB298" s="33"/>
      <c r="AC298" s="33"/>
      <c r="AD298" s="33"/>
      <c r="AE298" s="33"/>
      <c r="AF298" s="33"/>
      <c r="AG298" s="33"/>
      <c r="AH298" s="33"/>
      <c r="AI298" s="33"/>
      <c r="AJ298" s="33"/>
      <c r="AK298" s="33"/>
      <c r="AL298" s="33"/>
      <c r="AM298" s="33"/>
    </row>
    <row r="299" spans="1:39" ht="15.75" customHeight="1">
      <c r="A299" s="35" t="s">
        <v>10</v>
      </c>
      <c r="B299" s="60" t="s">
        <v>19</v>
      </c>
      <c r="C299" s="50" t="s">
        <v>1260</v>
      </c>
      <c r="D299" s="43" t="s">
        <v>1585</v>
      </c>
      <c r="E299" s="68" t="s">
        <v>1627</v>
      </c>
      <c r="F299" s="220" t="s">
        <v>1628</v>
      </c>
      <c r="G299" s="228">
        <f t="shared" ref="G299:G301" si="268">IF(N299&lt;0, "N/A", (N299 - AA299)/(Z299-AA299))</f>
        <v>0.5</v>
      </c>
      <c r="H299" s="228">
        <f t="shared" ref="H299:H301" si="269">IF(P299&lt;0, "N/A", (P299 - AA299)/(Z299-AA299))</f>
        <v>0</v>
      </c>
      <c r="I299" s="228">
        <f t="shared" ref="I299:I301" si="270">IF(R299&lt;0, "N/A", (R299 - AA299)/(Z299-AA299))</f>
        <v>0</v>
      </c>
      <c r="J299" s="228">
        <f t="shared" ref="J299:J301" si="271">IF(T299&lt;0, "N/A", (T299 - AA299)/(Z299-AA299))</f>
        <v>0.5</v>
      </c>
      <c r="K299" s="228">
        <f t="shared" ref="K299:K301" si="272">IF(V299&lt;0, "N/A", (V299 - AA299)/(Z299-AA299))</f>
        <v>1</v>
      </c>
      <c r="L299" s="228">
        <f t="shared" ref="L299:L301" si="273">IF(X299&lt;0, "N/A", (X299 - AA299)/(Z299-AA299))</f>
        <v>1</v>
      </c>
      <c r="M299" s="44" t="s">
        <v>120</v>
      </c>
      <c r="N299" s="33">
        <v>0.5</v>
      </c>
      <c r="O299" s="43" t="s">
        <v>1629</v>
      </c>
      <c r="P299" s="33">
        <v>0</v>
      </c>
      <c r="Q299" s="43" t="s">
        <v>1630</v>
      </c>
      <c r="R299" s="33">
        <v>0</v>
      </c>
      <c r="S299" s="43" t="s">
        <v>129</v>
      </c>
      <c r="T299" s="33">
        <v>0.5</v>
      </c>
      <c r="U299" s="43" t="s">
        <v>1631</v>
      </c>
      <c r="V299" s="33">
        <v>1</v>
      </c>
      <c r="W299" s="43" t="s">
        <v>1632</v>
      </c>
      <c r="X299" s="33">
        <v>1</v>
      </c>
      <c r="Y299" s="43" t="s">
        <v>1633</v>
      </c>
      <c r="Z299" s="51">
        <v>1</v>
      </c>
      <c r="AA299" s="52">
        <v>0</v>
      </c>
      <c r="AB299" s="33"/>
      <c r="AC299" s="33"/>
      <c r="AD299" s="33"/>
      <c r="AE299" s="33"/>
      <c r="AF299" s="33"/>
      <c r="AG299" s="33"/>
      <c r="AH299" s="33"/>
      <c r="AI299" s="33"/>
      <c r="AJ299" s="33"/>
      <c r="AK299" s="33"/>
      <c r="AL299" s="33"/>
      <c r="AM299" s="33"/>
    </row>
    <row r="300" spans="1:39" ht="15.75" customHeight="1">
      <c r="A300" s="35" t="s">
        <v>10</v>
      </c>
      <c r="B300" s="60" t="s">
        <v>19</v>
      </c>
      <c r="C300" s="50" t="s">
        <v>1260</v>
      </c>
      <c r="D300" s="43" t="s">
        <v>1585</v>
      </c>
      <c r="E300" s="68" t="s">
        <v>1627</v>
      </c>
      <c r="F300" s="220" t="s">
        <v>1634</v>
      </c>
      <c r="G300" s="228">
        <f t="shared" si="268"/>
        <v>1</v>
      </c>
      <c r="H300" s="228">
        <f t="shared" si="269"/>
        <v>0.5</v>
      </c>
      <c r="I300" s="228">
        <f t="shared" si="270"/>
        <v>0</v>
      </c>
      <c r="J300" s="228">
        <f t="shared" si="271"/>
        <v>0.5</v>
      </c>
      <c r="K300" s="228">
        <f t="shared" si="272"/>
        <v>1</v>
      </c>
      <c r="L300" s="228">
        <f t="shared" si="273"/>
        <v>1</v>
      </c>
      <c r="M300" s="44" t="s">
        <v>120</v>
      </c>
      <c r="N300" s="33">
        <v>1</v>
      </c>
      <c r="O300" s="43" t="s">
        <v>1635</v>
      </c>
      <c r="P300" s="33">
        <v>0.5</v>
      </c>
      <c r="Q300" s="43" t="s">
        <v>1636</v>
      </c>
      <c r="R300" s="33">
        <v>0</v>
      </c>
      <c r="S300" s="43" t="s">
        <v>129</v>
      </c>
      <c r="T300" s="33">
        <v>0.5</v>
      </c>
      <c r="U300" s="43" t="s">
        <v>1637</v>
      </c>
      <c r="V300" s="33">
        <v>1</v>
      </c>
      <c r="W300" s="43" t="s">
        <v>1638</v>
      </c>
      <c r="X300" s="33">
        <v>1</v>
      </c>
      <c r="Y300" s="43" t="s">
        <v>1639</v>
      </c>
      <c r="Z300" s="51">
        <v>1</v>
      </c>
      <c r="AA300" s="52">
        <v>0</v>
      </c>
      <c r="AB300" s="33"/>
      <c r="AC300" s="33"/>
      <c r="AD300" s="33"/>
      <c r="AE300" s="33"/>
      <c r="AF300" s="33"/>
      <c r="AG300" s="33"/>
      <c r="AH300" s="33"/>
      <c r="AI300" s="33"/>
      <c r="AJ300" s="33"/>
      <c r="AK300" s="33"/>
      <c r="AL300" s="33"/>
      <c r="AM300" s="33"/>
    </row>
    <row r="301" spans="1:39" ht="15.75" customHeight="1">
      <c r="A301" s="35" t="s">
        <v>10</v>
      </c>
      <c r="B301" s="60" t="s">
        <v>19</v>
      </c>
      <c r="C301" s="50" t="s">
        <v>1260</v>
      </c>
      <c r="D301" s="43" t="s">
        <v>1585</v>
      </c>
      <c r="E301" s="68" t="s">
        <v>1627</v>
      </c>
      <c r="F301" s="220" t="s">
        <v>1640</v>
      </c>
      <c r="G301" s="228">
        <f t="shared" si="268"/>
        <v>0</v>
      </c>
      <c r="H301" s="228">
        <f t="shared" si="269"/>
        <v>0</v>
      </c>
      <c r="I301" s="228">
        <f t="shared" si="270"/>
        <v>0</v>
      </c>
      <c r="J301" s="228">
        <f t="shared" si="271"/>
        <v>0.5</v>
      </c>
      <c r="K301" s="228">
        <f t="shared" si="272"/>
        <v>0.5</v>
      </c>
      <c r="L301" s="228">
        <f t="shared" si="273"/>
        <v>0.5</v>
      </c>
      <c r="M301" s="44" t="s">
        <v>120</v>
      </c>
      <c r="N301" s="33">
        <v>0</v>
      </c>
      <c r="O301" s="43" t="s">
        <v>1641</v>
      </c>
      <c r="P301" s="33">
        <v>0</v>
      </c>
      <c r="Q301" s="43" t="s">
        <v>1642</v>
      </c>
      <c r="R301" s="33">
        <v>0</v>
      </c>
      <c r="S301" s="43" t="s">
        <v>129</v>
      </c>
      <c r="T301" s="33">
        <v>0.5</v>
      </c>
      <c r="U301" s="43" t="s">
        <v>1643</v>
      </c>
      <c r="V301" s="33">
        <v>0.5</v>
      </c>
      <c r="W301" s="43" t="s">
        <v>1644</v>
      </c>
      <c r="X301" s="33">
        <v>0.5</v>
      </c>
      <c r="Y301" s="43" t="s">
        <v>1645</v>
      </c>
      <c r="Z301" s="51">
        <v>1</v>
      </c>
      <c r="AA301" s="52">
        <v>0</v>
      </c>
      <c r="AB301" s="33"/>
      <c r="AC301" s="33"/>
      <c r="AD301" s="33"/>
      <c r="AE301" s="33"/>
      <c r="AF301" s="33"/>
      <c r="AG301" s="33"/>
      <c r="AH301" s="33"/>
      <c r="AI301" s="33"/>
      <c r="AJ301" s="33"/>
      <c r="AK301" s="33"/>
      <c r="AL301" s="33"/>
      <c r="AM301" s="33"/>
    </row>
    <row r="302" spans="1:39" ht="15.75" customHeight="1">
      <c r="A302" s="35" t="s">
        <v>10</v>
      </c>
      <c r="B302" s="60" t="s">
        <v>19</v>
      </c>
      <c r="C302" s="50" t="s">
        <v>1260</v>
      </c>
      <c r="D302" s="43" t="s">
        <v>1585</v>
      </c>
      <c r="E302" s="67" t="s">
        <v>1646</v>
      </c>
      <c r="F302" s="225"/>
      <c r="G302" s="226">
        <f t="shared" ref="G302:L302" si="274">ROUND(AVERAGE(G303:G305),2)</f>
        <v>0.33</v>
      </c>
      <c r="H302" s="226">
        <f t="shared" si="274"/>
        <v>0.33</v>
      </c>
      <c r="I302" s="226">
        <f t="shared" si="274"/>
        <v>0</v>
      </c>
      <c r="J302" s="226">
        <f t="shared" si="274"/>
        <v>0</v>
      </c>
      <c r="K302" s="226">
        <f t="shared" si="274"/>
        <v>1</v>
      </c>
      <c r="L302" s="226">
        <f t="shared" si="274"/>
        <v>0.83</v>
      </c>
      <c r="M302" s="69"/>
      <c r="N302" s="70"/>
      <c r="O302" s="68"/>
      <c r="P302" s="70"/>
      <c r="Q302" s="68"/>
      <c r="R302" s="70"/>
      <c r="S302" s="68"/>
      <c r="T302" s="70"/>
      <c r="U302" s="68"/>
      <c r="V302" s="70"/>
      <c r="W302" s="68"/>
      <c r="X302" s="70"/>
      <c r="Y302" s="68"/>
      <c r="Z302" s="68"/>
      <c r="AA302" s="68"/>
      <c r="AB302" s="33"/>
      <c r="AC302" s="33"/>
      <c r="AD302" s="33"/>
      <c r="AE302" s="33"/>
      <c r="AF302" s="33"/>
      <c r="AG302" s="33"/>
      <c r="AH302" s="33"/>
      <c r="AI302" s="33"/>
      <c r="AJ302" s="33"/>
      <c r="AK302" s="33"/>
      <c r="AL302" s="33"/>
      <c r="AM302" s="33"/>
    </row>
    <row r="303" spans="1:39" ht="15.75" customHeight="1">
      <c r="A303" s="35" t="s">
        <v>10</v>
      </c>
      <c r="B303" s="60" t="s">
        <v>19</v>
      </c>
      <c r="C303" s="50" t="s">
        <v>1260</v>
      </c>
      <c r="D303" s="43" t="s">
        <v>1585</v>
      </c>
      <c r="E303" s="68" t="s">
        <v>1646</v>
      </c>
      <c r="F303" s="220" t="s">
        <v>1647</v>
      </c>
      <c r="G303" s="228">
        <f t="shared" ref="G303:G308" si="275">IF(N303&lt;0, "N/A", (N303 - AA303)/(Z303-AA303))</f>
        <v>0.5</v>
      </c>
      <c r="H303" s="228">
        <f t="shared" ref="H303:H308" si="276">IF(P303&lt;0, "N/A", (P303 - AA303)/(Z303-AA303))</f>
        <v>0</v>
      </c>
      <c r="I303" s="228">
        <f t="shared" ref="I303:I308" si="277">IF(R303&lt;0, "N/A", (R303 - AA303)/(Z303-AA303))</f>
        <v>0</v>
      </c>
      <c r="J303" s="228">
        <f t="shared" ref="J303:J308" si="278">IF(T303&lt;0, "N/A", (T303 - AA303)/(Z303-AA303))</f>
        <v>0</v>
      </c>
      <c r="K303" s="228">
        <f t="shared" ref="K303:K308" si="279">IF(V303&lt;0, "N/A", (V303 - AA303)/(Z303-AA303))</f>
        <v>1</v>
      </c>
      <c r="L303" s="228">
        <f t="shared" ref="L303:L308" si="280">IF(X303&lt;0, "N/A", (X303 - AA303)/(Z303-AA303))</f>
        <v>1</v>
      </c>
      <c r="M303" s="44" t="s">
        <v>120</v>
      </c>
      <c r="N303" s="33">
        <v>0.5</v>
      </c>
      <c r="O303" s="43" t="s">
        <v>1648</v>
      </c>
      <c r="P303" s="33">
        <v>0</v>
      </c>
      <c r="Q303" s="43" t="s">
        <v>1649</v>
      </c>
      <c r="R303" s="33">
        <v>0</v>
      </c>
      <c r="S303" s="43" t="s">
        <v>129</v>
      </c>
      <c r="T303" s="33">
        <v>0</v>
      </c>
      <c r="U303" s="43" t="s">
        <v>1076</v>
      </c>
      <c r="V303" s="33">
        <v>1</v>
      </c>
      <c r="W303" s="43" t="s">
        <v>1650</v>
      </c>
      <c r="X303" s="33">
        <v>1</v>
      </c>
      <c r="Y303" s="43" t="s">
        <v>129</v>
      </c>
      <c r="Z303" s="51">
        <v>1</v>
      </c>
      <c r="AA303" s="52">
        <v>0</v>
      </c>
      <c r="AB303" s="33"/>
      <c r="AC303" s="33"/>
      <c r="AD303" s="33"/>
      <c r="AE303" s="33"/>
      <c r="AF303" s="33"/>
      <c r="AG303" s="33"/>
      <c r="AH303" s="33"/>
      <c r="AI303" s="33"/>
      <c r="AJ303" s="33"/>
      <c r="AK303" s="33"/>
      <c r="AL303" s="33"/>
      <c r="AM303" s="33"/>
    </row>
    <row r="304" spans="1:39" ht="15.75" customHeight="1">
      <c r="A304" s="35" t="s">
        <v>10</v>
      </c>
      <c r="B304" s="60" t="s">
        <v>19</v>
      </c>
      <c r="C304" s="50" t="s">
        <v>1260</v>
      </c>
      <c r="D304" s="43" t="s">
        <v>1585</v>
      </c>
      <c r="E304" s="68" t="s">
        <v>1646</v>
      </c>
      <c r="F304" s="220" t="s">
        <v>1651</v>
      </c>
      <c r="G304" s="228">
        <f t="shared" si="275"/>
        <v>0.5</v>
      </c>
      <c r="H304" s="228">
        <f t="shared" si="276"/>
        <v>1</v>
      </c>
      <c r="I304" s="228">
        <f t="shared" si="277"/>
        <v>0</v>
      </c>
      <c r="J304" s="228">
        <f t="shared" si="278"/>
        <v>0</v>
      </c>
      <c r="K304" s="228">
        <f t="shared" si="279"/>
        <v>1</v>
      </c>
      <c r="L304" s="228">
        <f t="shared" si="280"/>
        <v>1</v>
      </c>
      <c r="M304" s="44" t="s">
        <v>120</v>
      </c>
      <c r="N304" s="33">
        <v>0.5</v>
      </c>
      <c r="O304" s="43" t="s">
        <v>1652</v>
      </c>
      <c r="P304" s="33">
        <v>1</v>
      </c>
      <c r="Q304" s="43" t="s">
        <v>1653</v>
      </c>
      <c r="R304" s="33">
        <v>0</v>
      </c>
      <c r="S304" s="43" t="s">
        <v>129</v>
      </c>
      <c r="T304" s="33">
        <v>0</v>
      </c>
      <c r="U304" s="43" t="s">
        <v>1076</v>
      </c>
      <c r="V304" s="33">
        <v>1</v>
      </c>
      <c r="W304" s="43" t="s">
        <v>1654</v>
      </c>
      <c r="X304" s="33">
        <v>1</v>
      </c>
      <c r="Y304" s="43" t="s">
        <v>129</v>
      </c>
      <c r="Z304" s="51">
        <v>1</v>
      </c>
      <c r="AA304" s="52">
        <v>0</v>
      </c>
      <c r="AB304" s="33"/>
      <c r="AC304" s="33"/>
      <c r="AD304" s="33"/>
      <c r="AE304" s="33"/>
      <c r="AF304" s="33"/>
      <c r="AG304" s="33"/>
      <c r="AH304" s="33"/>
      <c r="AI304" s="33"/>
      <c r="AJ304" s="33"/>
      <c r="AK304" s="33"/>
      <c r="AL304" s="33"/>
      <c r="AM304" s="33"/>
    </row>
    <row r="305" spans="1:39" ht="15.75" customHeight="1">
      <c r="A305" s="35" t="s">
        <v>10</v>
      </c>
      <c r="B305" s="60" t="s">
        <v>19</v>
      </c>
      <c r="C305" s="50" t="s">
        <v>1260</v>
      </c>
      <c r="D305" s="43" t="s">
        <v>1585</v>
      </c>
      <c r="E305" s="68" t="s">
        <v>1646</v>
      </c>
      <c r="F305" s="220" t="s">
        <v>1655</v>
      </c>
      <c r="G305" s="228">
        <f t="shared" si="275"/>
        <v>0</v>
      </c>
      <c r="H305" s="228">
        <f t="shared" si="276"/>
        <v>0</v>
      </c>
      <c r="I305" s="228">
        <f t="shared" si="277"/>
        <v>0</v>
      </c>
      <c r="J305" s="228">
        <f t="shared" si="278"/>
        <v>0</v>
      </c>
      <c r="K305" s="228">
        <f t="shared" si="279"/>
        <v>1</v>
      </c>
      <c r="L305" s="228">
        <f t="shared" si="280"/>
        <v>0.5</v>
      </c>
      <c r="M305" s="44" t="s">
        <v>120</v>
      </c>
      <c r="N305" s="33">
        <v>0</v>
      </c>
      <c r="O305" s="43" t="s">
        <v>1656</v>
      </c>
      <c r="P305" s="33">
        <v>0</v>
      </c>
      <c r="Q305" s="43" t="s">
        <v>1657</v>
      </c>
      <c r="R305" s="33">
        <v>0</v>
      </c>
      <c r="S305" s="43" t="s">
        <v>129</v>
      </c>
      <c r="T305" s="33">
        <v>0</v>
      </c>
      <c r="U305" s="43" t="s">
        <v>1658</v>
      </c>
      <c r="V305" s="33">
        <v>1</v>
      </c>
      <c r="W305" s="43" t="s">
        <v>1659</v>
      </c>
      <c r="X305" s="33">
        <v>0.5</v>
      </c>
      <c r="Y305" s="43" t="s">
        <v>1660</v>
      </c>
      <c r="Z305" s="51">
        <v>1</v>
      </c>
      <c r="AA305" s="52">
        <v>0</v>
      </c>
      <c r="AB305" s="33"/>
      <c r="AC305" s="33"/>
      <c r="AD305" s="33"/>
      <c r="AE305" s="33"/>
      <c r="AF305" s="33"/>
      <c r="AG305" s="33"/>
      <c r="AH305" s="33"/>
      <c r="AI305" s="33"/>
      <c r="AJ305" s="33"/>
      <c r="AK305" s="33"/>
      <c r="AL305" s="33"/>
      <c r="AM305" s="33"/>
    </row>
    <row r="306" spans="1:39" ht="15.75" customHeight="1">
      <c r="A306" s="35" t="s">
        <v>10</v>
      </c>
      <c r="B306" s="60" t="s">
        <v>19</v>
      </c>
      <c r="C306" s="50" t="s">
        <v>1260</v>
      </c>
      <c r="D306" s="43" t="s">
        <v>1585</v>
      </c>
      <c r="E306" s="43"/>
      <c r="F306" s="220" t="s">
        <v>1661</v>
      </c>
      <c r="G306" s="228">
        <f t="shared" si="275"/>
        <v>1</v>
      </c>
      <c r="H306" s="228">
        <f t="shared" si="276"/>
        <v>0</v>
      </c>
      <c r="I306" s="228">
        <f t="shared" si="277"/>
        <v>0</v>
      </c>
      <c r="J306" s="228">
        <f t="shared" si="278"/>
        <v>1</v>
      </c>
      <c r="K306" s="228">
        <f t="shared" si="279"/>
        <v>1</v>
      </c>
      <c r="L306" s="228">
        <f t="shared" si="280"/>
        <v>0.5</v>
      </c>
      <c r="M306" s="44" t="s">
        <v>120</v>
      </c>
      <c r="N306" s="33">
        <v>1</v>
      </c>
      <c r="O306" s="43" t="s">
        <v>1662</v>
      </c>
      <c r="P306" s="33">
        <v>0</v>
      </c>
      <c r="Q306" s="43" t="s">
        <v>1663</v>
      </c>
      <c r="R306" s="33">
        <v>0</v>
      </c>
      <c r="S306" s="43" t="s">
        <v>129</v>
      </c>
      <c r="T306" s="33">
        <v>1</v>
      </c>
      <c r="U306" s="43" t="s">
        <v>1664</v>
      </c>
      <c r="V306" s="33">
        <v>1</v>
      </c>
      <c r="W306" s="43" t="s">
        <v>1665</v>
      </c>
      <c r="X306" s="33">
        <v>0.5</v>
      </c>
      <c r="Y306" s="43" t="s">
        <v>1666</v>
      </c>
      <c r="Z306" s="51">
        <v>1</v>
      </c>
      <c r="AA306" s="52">
        <v>0</v>
      </c>
      <c r="AB306" s="33"/>
      <c r="AC306" s="33"/>
      <c r="AD306" s="33"/>
      <c r="AE306" s="33"/>
      <c r="AF306" s="33"/>
      <c r="AG306" s="33"/>
      <c r="AH306" s="33"/>
      <c r="AI306" s="33"/>
      <c r="AJ306" s="33"/>
      <c r="AK306" s="33"/>
      <c r="AL306" s="33"/>
      <c r="AM306" s="33"/>
    </row>
    <row r="307" spans="1:39" ht="15.75" customHeight="1">
      <c r="A307" s="35" t="s">
        <v>10</v>
      </c>
      <c r="B307" s="60" t="s">
        <v>19</v>
      </c>
      <c r="C307" s="50" t="s">
        <v>1260</v>
      </c>
      <c r="D307" s="43" t="s">
        <v>1585</v>
      </c>
      <c r="E307" s="43"/>
      <c r="F307" s="220" t="s">
        <v>1667</v>
      </c>
      <c r="G307" s="228">
        <f t="shared" si="275"/>
        <v>1</v>
      </c>
      <c r="H307" s="228">
        <f t="shared" si="276"/>
        <v>1</v>
      </c>
      <c r="I307" s="228">
        <f t="shared" si="277"/>
        <v>0</v>
      </c>
      <c r="J307" s="228">
        <f t="shared" si="278"/>
        <v>1</v>
      </c>
      <c r="K307" s="228">
        <f t="shared" si="279"/>
        <v>1</v>
      </c>
      <c r="L307" s="228">
        <f t="shared" si="280"/>
        <v>0.5</v>
      </c>
      <c r="M307" s="44" t="s">
        <v>120</v>
      </c>
      <c r="N307" s="33">
        <v>1</v>
      </c>
      <c r="O307" s="43" t="s">
        <v>1668</v>
      </c>
      <c r="P307" s="33">
        <v>1</v>
      </c>
      <c r="Q307" s="43" t="s">
        <v>1669</v>
      </c>
      <c r="R307" s="33">
        <v>0</v>
      </c>
      <c r="S307" s="43" t="s">
        <v>1670</v>
      </c>
      <c r="T307" s="33">
        <v>1</v>
      </c>
      <c r="U307" s="43" t="s">
        <v>1671</v>
      </c>
      <c r="V307" s="33">
        <v>1</v>
      </c>
      <c r="W307" s="43" t="s">
        <v>1672</v>
      </c>
      <c r="X307" s="33">
        <v>0.5</v>
      </c>
      <c r="Y307" s="43" t="s">
        <v>1673</v>
      </c>
      <c r="Z307" s="51">
        <v>1</v>
      </c>
      <c r="AA307" s="52">
        <v>0</v>
      </c>
      <c r="AB307" s="33"/>
      <c r="AC307" s="33"/>
      <c r="AD307" s="33"/>
      <c r="AE307" s="33"/>
      <c r="AF307" s="33"/>
      <c r="AG307" s="33"/>
      <c r="AH307" s="33"/>
      <c r="AI307" s="33"/>
      <c r="AJ307" s="33"/>
      <c r="AK307" s="33"/>
      <c r="AL307" s="33"/>
      <c r="AM307" s="33"/>
    </row>
    <row r="308" spans="1:39" ht="15.75" customHeight="1">
      <c r="A308" s="35" t="s">
        <v>10</v>
      </c>
      <c r="B308" s="60" t="s">
        <v>19</v>
      </c>
      <c r="C308" s="50" t="s">
        <v>1260</v>
      </c>
      <c r="D308" s="43" t="s">
        <v>1585</v>
      </c>
      <c r="E308" s="43"/>
      <c r="F308" s="220" t="s">
        <v>1674</v>
      </c>
      <c r="G308" s="228">
        <f t="shared" si="275"/>
        <v>1</v>
      </c>
      <c r="H308" s="228">
        <f t="shared" si="276"/>
        <v>0</v>
      </c>
      <c r="I308" s="228">
        <f t="shared" si="277"/>
        <v>0</v>
      </c>
      <c r="J308" s="228">
        <f t="shared" si="278"/>
        <v>0.5</v>
      </c>
      <c r="K308" s="228">
        <f t="shared" si="279"/>
        <v>1</v>
      </c>
      <c r="L308" s="228">
        <f t="shared" si="280"/>
        <v>1</v>
      </c>
      <c r="M308" s="44" t="s">
        <v>120</v>
      </c>
      <c r="N308" s="33">
        <v>1</v>
      </c>
      <c r="O308" s="43" t="s">
        <v>1675</v>
      </c>
      <c r="P308" s="33">
        <v>0</v>
      </c>
      <c r="Q308" s="43" t="s">
        <v>1676</v>
      </c>
      <c r="R308" s="33">
        <v>0</v>
      </c>
      <c r="S308" s="43" t="s">
        <v>129</v>
      </c>
      <c r="T308" s="33">
        <v>0.5</v>
      </c>
      <c r="U308" s="43" t="s">
        <v>1677</v>
      </c>
      <c r="V308" s="33">
        <v>1</v>
      </c>
      <c r="W308" s="43" t="s">
        <v>1678</v>
      </c>
      <c r="X308" s="33">
        <v>1</v>
      </c>
      <c r="Y308" s="43" t="s">
        <v>1679</v>
      </c>
      <c r="Z308" s="51">
        <v>1</v>
      </c>
      <c r="AA308" s="52">
        <v>0</v>
      </c>
      <c r="AB308" s="33"/>
      <c r="AC308" s="33"/>
      <c r="AD308" s="33"/>
      <c r="AE308" s="33"/>
      <c r="AF308" s="33"/>
      <c r="AG308" s="33"/>
      <c r="AH308" s="33"/>
      <c r="AI308" s="33"/>
      <c r="AJ308" s="33"/>
      <c r="AK308" s="33"/>
      <c r="AL308" s="33"/>
      <c r="AM308" s="33"/>
    </row>
    <row r="309" spans="1:39" ht="15.75" customHeight="1">
      <c r="A309" s="35" t="s">
        <v>10</v>
      </c>
      <c r="B309" s="39" t="s">
        <v>24</v>
      </c>
      <c r="C309" s="39"/>
      <c r="D309" s="39"/>
      <c r="E309" s="39"/>
      <c r="F309" s="224"/>
      <c r="G309" s="239">
        <f t="shared" ref="G309:L309" si="281">ROUND(AVERAGE(G310:G325),2)</f>
        <v>0.5</v>
      </c>
      <c r="H309" s="239">
        <f t="shared" si="281"/>
        <v>0.24</v>
      </c>
      <c r="I309" s="239">
        <f t="shared" si="281"/>
        <v>0.24</v>
      </c>
      <c r="J309" s="239">
        <f t="shared" si="281"/>
        <v>0.52</v>
      </c>
      <c r="K309" s="239">
        <f t="shared" si="281"/>
        <v>0.75</v>
      </c>
      <c r="L309" s="239">
        <f t="shared" si="281"/>
        <v>0.68</v>
      </c>
      <c r="M309" s="39"/>
      <c r="N309" s="61"/>
      <c r="O309" s="60"/>
      <c r="P309" s="61"/>
      <c r="Q309" s="60"/>
      <c r="R309" s="61"/>
      <c r="S309" s="60"/>
      <c r="T309" s="61"/>
      <c r="U309" s="60"/>
      <c r="V309" s="61"/>
      <c r="W309" s="60"/>
      <c r="X309" s="61"/>
      <c r="Y309" s="60"/>
      <c r="Z309" s="39"/>
      <c r="AA309" s="39"/>
      <c r="AB309" s="33"/>
      <c r="AC309" s="33"/>
      <c r="AD309" s="33"/>
      <c r="AE309" s="33"/>
      <c r="AF309" s="33"/>
      <c r="AG309" s="33"/>
      <c r="AH309" s="33"/>
      <c r="AI309" s="33"/>
      <c r="AJ309" s="33"/>
      <c r="AK309" s="33"/>
      <c r="AL309" s="33"/>
      <c r="AM309" s="33"/>
    </row>
    <row r="310" spans="1:39" ht="15.75" customHeight="1">
      <c r="A310" s="35" t="s">
        <v>10</v>
      </c>
      <c r="B310" s="60" t="s">
        <v>24</v>
      </c>
      <c r="C310" s="43"/>
      <c r="D310" s="43"/>
      <c r="E310" s="43"/>
      <c r="F310" s="220" t="s">
        <v>1680</v>
      </c>
      <c r="G310" s="228">
        <f>IF(N310&lt;0, "N/A", (N310 - AA310)/(Z310-AA310))</f>
        <v>0.6067415730337079</v>
      </c>
      <c r="H310" s="228">
        <f>IF(P310&lt;0, "N/A", (P310 - AA310)/(Z310-AA310))</f>
        <v>0.10112359550561797</v>
      </c>
      <c r="I310" s="228">
        <f>IF(R310&lt;0, "N/A", (R310 - AA310)/(Z310-AA310))</f>
        <v>8.98876404494382E-2</v>
      </c>
      <c r="J310" s="228">
        <f>IF(T310&lt;0, "N/A", (T310 - AA310)/(Z310-AA310))</f>
        <v>0.651685393258427</v>
      </c>
      <c r="K310" s="228">
        <f>IF(V310&lt;0, "N/A", (V310 - AA310)/(Z310-AA310))</f>
        <v>0.6966292134831461</v>
      </c>
      <c r="L310" s="228">
        <f>IF(X310&lt;0, "N/A", (X310 - AA310)/(Z310-AA310))</f>
        <v>0.5617977528089888</v>
      </c>
      <c r="M310" s="44" t="s">
        <v>1457</v>
      </c>
      <c r="N310" s="185">
        <v>54</v>
      </c>
      <c r="O310" s="43" t="s">
        <v>1681</v>
      </c>
      <c r="P310" s="185">
        <v>9</v>
      </c>
      <c r="Q310" s="43" t="s">
        <v>1682</v>
      </c>
      <c r="R310" s="185">
        <v>8</v>
      </c>
      <c r="S310" s="42" t="s">
        <v>1683</v>
      </c>
      <c r="T310" s="185">
        <v>58</v>
      </c>
      <c r="U310" s="43" t="s">
        <v>1684</v>
      </c>
      <c r="V310" s="33">
        <v>62</v>
      </c>
      <c r="W310" s="43" t="s">
        <v>1685</v>
      </c>
      <c r="X310" s="185">
        <v>50</v>
      </c>
      <c r="Y310" s="43" t="s">
        <v>1686</v>
      </c>
      <c r="Z310" s="65">
        <v>89</v>
      </c>
      <c r="AA310" s="66">
        <v>0</v>
      </c>
      <c r="AB310" s="33"/>
      <c r="AC310" s="33"/>
      <c r="AD310" s="33"/>
      <c r="AE310" s="33"/>
      <c r="AF310" s="33"/>
      <c r="AG310" s="33"/>
      <c r="AH310" s="33"/>
      <c r="AI310" s="33"/>
      <c r="AJ310" s="33"/>
      <c r="AK310" s="33"/>
      <c r="AL310" s="33"/>
      <c r="AM310" s="33"/>
    </row>
    <row r="311" spans="1:39" ht="15.75" customHeight="1">
      <c r="A311" s="35" t="s">
        <v>10</v>
      </c>
      <c r="B311" s="60" t="s">
        <v>24</v>
      </c>
      <c r="C311" s="43"/>
      <c r="D311" s="43"/>
      <c r="E311" s="43"/>
      <c r="F311" s="220" t="s">
        <v>1687</v>
      </c>
      <c r="G311" s="228">
        <f>IF(N311&lt;0, "N/A", IF(N311&lt;AA311,0,(N311 - AA311)/(Z311-AA311)))</f>
        <v>0.30769230769230771</v>
      </c>
      <c r="H311" s="228">
        <f>IF(P311&lt;0, "N/A",IF(P311&lt;AA311,0, (P311 - AA311)/(Z311-AA311)))</f>
        <v>0</v>
      </c>
      <c r="I311" s="228">
        <f>IF(R311&lt;0, "N/A", IF(R311&lt;AA311,0,(R311 - AA311)/(Z311-AA311)))</f>
        <v>0</v>
      </c>
      <c r="J311" s="228">
        <f>IF(T311&lt;0, "N/A", IF(T311&lt;AA311,0,(T311 - AA311)/(Z311-AA311)))</f>
        <v>0.19230769230769232</v>
      </c>
      <c r="K311" s="228">
        <f>IF(V311&lt;0, "N/A", IF(V311&lt;AA311,0,(V311 - AA311)/(Z311-AA311)))</f>
        <v>0.30769230769230771</v>
      </c>
      <c r="L311" s="228">
        <f>IF(X311&lt;0, "N/A", IF(X311&lt;AA311,0,(X311 - AA311)/(Z311-AA311)))</f>
        <v>0.30769230769230771</v>
      </c>
      <c r="M311" s="44" t="s">
        <v>1457</v>
      </c>
      <c r="N311" s="33">
        <v>22</v>
      </c>
      <c r="O311" s="43" t="s">
        <v>1688</v>
      </c>
      <c r="P311" s="33">
        <v>10</v>
      </c>
      <c r="Q311" s="43" t="s">
        <v>1689</v>
      </c>
      <c r="R311" s="33">
        <v>13</v>
      </c>
      <c r="S311" s="42" t="s">
        <v>1690</v>
      </c>
      <c r="T311" s="33">
        <v>19</v>
      </c>
      <c r="U311" s="43" t="s">
        <v>1691</v>
      </c>
      <c r="V311" s="33">
        <v>22</v>
      </c>
      <c r="W311" s="43" t="s">
        <v>1692</v>
      </c>
      <c r="X311" s="33">
        <v>22</v>
      </c>
      <c r="Y311" s="43" t="s">
        <v>1693</v>
      </c>
      <c r="Z311" s="76">
        <v>40</v>
      </c>
      <c r="AA311" s="77">
        <v>14</v>
      </c>
      <c r="AB311" s="33"/>
      <c r="AC311" s="33"/>
      <c r="AD311" s="33"/>
      <c r="AE311" s="33"/>
      <c r="AF311" s="33"/>
      <c r="AG311" s="33"/>
      <c r="AH311" s="33"/>
      <c r="AI311" s="33"/>
      <c r="AJ311" s="33"/>
      <c r="AK311" s="33"/>
      <c r="AL311" s="33"/>
      <c r="AM311" s="33"/>
    </row>
    <row r="312" spans="1:39" ht="15.75" customHeight="1">
      <c r="A312" s="35" t="s">
        <v>10</v>
      </c>
      <c r="B312" s="60" t="s">
        <v>24</v>
      </c>
      <c r="C312" s="43"/>
      <c r="D312" s="43"/>
      <c r="E312" s="43"/>
      <c r="F312" s="220" t="s">
        <v>1694</v>
      </c>
      <c r="G312" s="228">
        <f t="shared" ref="G312:G325" si="282">IF(N312&lt;0, "N/A", (N312 - AA312)/(Z312-AA312))</f>
        <v>0.6770278901426442</v>
      </c>
      <c r="H312" s="228">
        <f t="shared" ref="H312:H325" si="283">IF(P312&lt;0, "N/A", (P312 - AA312)/(Z312-AA312))</f>
        <v>4.7477113050883479E-2</v>
      </c>
      <c r="I312" s="228">
        <f t="shared" ref="I312:I325" si="284">IF(R312&lt;0, "N/A", (R312 - AA312)/(Z312-AA312))</f>
        <v>5.216095380029797E-2</v>
      </c>
      <c r="J312" s="228">
        <f t="shared" ref="J312:J325" si="285">IF(T312&lt;0, "N/A", (T312 - AA312)/(Z312-AA312))</f>
        <v>0.47115179902065141</v>
      </c>
      <c r="K312" s="228">
        <f t="shared" ref="K312:K325" si="286">IF(V312&lt;0, "N/A", (V312 - AA312)/(Z312-AA312))</f>
        <v>0.77283372365339575</v>
      </c>
      <c r="L312" s="228">
        <f t="shared" ref="L312:L325" si="287">IF(X312&lt;0, "N/A", (X312 - AA312)/(Z312-AA312))</f>
        <v>0.39578454332552687</v>
      </c>
      <c r="M312" s="44" t="s">
        <v>1457</v>
      </c>
      <c r="N312" s="33">
        <v>68.97</v>
      </c>
      <c r="O312" s="43" t="s">
        <v>1695</v>
      </c>
      <c r="P312" s="33">
        <v>39.4</v>
      </c>
      <c r="Q312" s="43" t="s">
        <v>1696</v>
      </c>
      <c r="R312" s="185">
        <v>39.619999999999997</v>
      </c>
      <c r="S312" s="42" t="s">
        <v>1697</v>
      </c>
      <c r="T312" s="33">
        <v>59.3</v>
      </c>
      <c r="U312" s="43" t="s">
        <v>1698</v>
      </c>
      <c r="V312" s="33">
        <v>73.47</v>
      </c>
      <c r="W312" s="42" t="s">
        <v>1699</v>
      </c>
      <c r="X312" s="33">
        <v>55.76</v>
      </c>
      <c r="Y312" s="43" t="s">
        <v>1700</v>
      </c>
      <c r="Z312" s="76">
        <v>84.14</v>
      </c>
      <c r="AA312" s="66">
        <v>37.17</v>
      </c>
      <c r="AB312" s="33"/>
      <c r="AC312" s="33"/>
      <c r="AD312" s="33"/>
      <c r="AE312" s="33"/>
      <c r="AF312" s="33"/>
      <c r="AG312" s="33"/>
      <c r="AH312" s="33"/>
      <c r="AI312" s="33"/>
      <c r="AJ312" s="33"/>
      <c r="AK312" s="33"/>
      <c r="AL312" s="33"/>
      <c r="AM312" s="33"/>
    </row>
    <row r="313" spans="1:39" ht="14.25" customHeight="1">
      <c r="A313" s="35" t="s">
        <v>10</v>
      </c>
      <c r="B313" s="60" t="s">
        <v>24</v>
      </c>
      <c r="C313" s="43"/>
      <c r="D313" s="43"/>
      <c r="E313" s="43"/>
      <c r="F313" s="220" t="s">
        <v>1701</v>
      </c>
      <c r="G313" s="228">
        <f t="shared" si="282"/>
        <v>0</v>
      </c>
      <c r="H313" s="228">
        <f t="shared" si="283"/>
        <v>0</v>
      </c>
      <c r="I313" s="228">
        <f t="shared" si="284"/>
        <v>0</v>
      </c>
      <c r="J313" s="228">
        <f t="shared" si="285"/>
        <v>1</v>
      </c>
      <c r="K313" s="228">
        <f t="shared" si="286"/>
        <v>1</v>
      </c>
      <c r="L313" s="228">
        <f t="shared" si="287"/>
        <v>1</v>
      </c>
      <c r="M313" s="44" t="s">
        <v>142</v>
      </c>
      <c r="N313" s="33">
        <v>0</v>
      </c>
      <c r="O313" s="43" t="s">
        <v>1702</v>
      </c>
      <c r="P313" s="33">
        <v>0</v>
      </c>
      <c r="Q313" s="43" t="s">
        <v>1703</v>
      </c>
      <c r="R313" s="33">
        <v>0</v>
      </c>
      <c r="S313" s="43" t="s">
        <v>129</v>
      </c>
      <c r="T313" s="33">
        <v>1</v>
      </c>
      <c r="U313" s="43" t="s">
        <v>1704</v>
      </c>
      <c r="V313" s="33">
        <v>1</v>
      </c>
      <c r="W313" s="43" t="s">
        <v>129</v>
      </c>
      <c r="X313" s="33">
        <v>1</v>
      </c>
      <c r="Y313" s="43" t="s">
        <v>1705</v>
      </c>
      <c r="Z313" s="65">
        <v>1</v>
      </c>
      <c r="AA313" s="66">
        <v>0</v>
      </c>
    </row>
    <row r="314" spans="1:39" ht="15.75" customHeight="1">
      <c r="A314" s="35" t="s">
        <v>10</v>
      </c>
      <c r="B314" s="60" t="s">
        <v>24</v>
      </c>
      <c r="C314" s="43"/>
      <c r="D314" s="43"/>
      <c r="E314" s="43"/>
      <c r="F314" s="220" t="s">
        <v>1706</v>
      </c>
      <c r="G314" s="228">
        <f t="shared" si="282"/>
        <v>0</v>
      </c>
      <c r="H314" s="228">
        <f t="shared" si="283"/>
        <v>0</v>
      </c>
      <c r="I314" s="228">
        <f t="shared" si="284"/>
        <v>0</v>
      </c>
      <c r="J314" s="228">
        <f t="shared" si="285"/>
        <v>0.5</v>
      </c>
      <c r="K314" s="228">
        <f t="shared" si="286"/>
        <v>0.5</v>
      </c>
      <c r="L314" s="228">
        <f t="shared" si="287"/>
        <v>1</v>
      </c>
      <c r="M314" s="44" t="s">
        <v>120</v>
      </c>
      <c r="N314" s="33">
        <v>0</v>
      </c>
      <c r="O314" s="43" t="s">
        <v>1707</v>
      </c>
      <c r="P314" s="33">
        <v>0</v>
      </c>
      <c r="Q314" s="43" t="s">
        <v>1708</v>
      </c>
      <c r="R314" s="33">
        <v>0</v>
      </c>
      <c r="S314" s="43" t="s">
        <v>129</v>
      </c>
      <c r="T314" s="33">
        <v>0.5</v>
      </c>
      <c r="U314" s="43" t="s">
        <v>1709</v>
      </c>
      <c r="V314" s="33">
        <v>0.5</v>
      </c>
      <c r="W314" s="43" t="s">
        <v>129</v>
      </c>
      <c r="X314" s="33">
        <v>1</v>
      </c>
      <c r="Y314" s="43" t="s">
        <v>1710</v>
      </c>
      <c r="Z314" s="65">
        <v>1</v>
      </c>
      <c r="AA314" s="66">
        <v>0</v>
      </c>
      <c r="AB314" s="33"/>
      <c r="AC314" s="33"/>
      <c r="AD314" s="33"/>
      <c r="AE314" s="33"/>
      <c r="AF314" s="33"/>
      <c r="AG314" s="33"/>
      <c r="AH314" s="33"/>
      <c r="AI314" s="33"/>
      <c r="AJ314" s="33"/>
      <c r="AK314" s="33"/>
      <c r="AL314" s="33"/>
      <c r="AM314" s="33"/>
    </row>
    <row r="315" spans="1:39" ht="15.75" customHeight="1">
      <c r="A315" s="35" t="s">
        <v>10</v>
      </c>
      <c r="B315" s="60" t="s">
        <v>24</v>
      </c>
      <c r="C315" s="43"/>
      <c r="D315" s="43"/>
      <c r="E315" s="43"/>
      <c r="F315" s="220" t="s">
        <v>1711</v>
      </c>
      <c r="G315" s="228">
        <f t="shared" si="282"/>
        <v>0</v>
      </c>
      <c r="H315" s="228">
        <f t="shared" si="283"/>
        <v>0</v>
      </c>
      <c r="I315" s="228">
        <f t="shared" si="284"/>
        <v>0.5</v>
      </c>
      <c r="J315" s="228">
        <f t="shared" si="285"/>
        <v>1</v>
      </c>
      <c r="K315" s="228">
        <f t="shared" si="286"/>
        <v>0.5</v>
      </c>
      <c r="L315" s="228">
        <f t="shared" si="287"/>
        <v>1</v>
      </c>
      <c r="M315" s="44" t="s">
        <v>120</v>
      </c>
      <c r="N315" s="33">
        <v>0</v>
      </c>
      <c r="O315" s="43" t="s">
        <v>1712</v>
      </c>
      <c r="P315" s="33">
        <v>0</v>
      </c>
      <c r="Q315" s="43" t="s">
        <v>1713</v>
      </c>
      <c r="R315" s="33">
        <v>0.5</v>
      </c>
      <c r="S315" s="43" t="s">
        <v>129</v>
      </c>
      <c r="T315" s="33">
        <v>1</v>
      </c>
      <c r="U315" s="43" t="s">
        <v>1714</v>
      </c>
      <c r="V315" s="33">
        <v>0.5</v>
      </c>
      <c r="W315" s="43" t="s">
        <v>129</v>
      </c>
      <c r="X315" s="33">
        <v>1</v>
      </c>
      <c r="Y315" s="43" t="s">
        <v>1715</v>
      </c>
      <c r="Z315" s="65">
        <v>1</v>
      </c>
      <c r="AA315" s="66">
        <v>0</v>
      </c>
      <c r="AB315" s="33"/>
      <c r="AC315" s="33"/>
      <c r="AD315" s="33"/>
      <c r="AE315" s="33"/>
      <c r="AF315" s="33"/>
      <c r="AG315" s="33"/>
      <c r="AH315" s="33"/>
      <c r="AI315" s="33"/>
      <c r="AJ315" s="33"/>
      <c r="AK315" s="33"/>
      <c r="AL315" s="33"/>
      <c r="AM315" s="33"/>
    </row>
    <row r="316" spans="1:39" ht="15.75" customHeight="1">
      <c r="A316" s="35" t="s">
        <v>10</v>
      </c>
      <c r="B316" s="60" t="s">
        <v>24</v>
      </c>
      <c r="C316" s="43"/>
      <c r="D316" s="43"/>
      <c r="E316" s="43"/>
      <c r="F316" s="220" t="s">
        <v>1716</v>
      </c>
      <c r="G316" s="228">
        <f t="shared" si="282"/>
        <v>1</v>
      </c>
      <c r="H316" s="228">
        <f t="shared" si="283"/>
        <v>1</v>
      </c>
      <c r="I316" s="228">
        <f t="shared" si="284"/>
        <v>1</v>
      </c>
      <c r="J316" s="228">
        <f t="shared" si="285"/>
        <v>1</v>
      </c>
      <c r="K316" s="228">
        <f t="shared" si="286"/>
        <v>1</v>
      </c>
      <c r="L316" s="228">
        <f t="shared" si="287"/>
        <v>1</v>
      </c>
      <c r="M316" s="44" t="s">
        <v>142</v>
      </c>
      <c r="N316" s="33">
        <v>1</v>
      </c>
      <c r="O316" s="43" t="s">
        <v>1717</v>
      </c>
      <c r="P316" s="33">
        <v>1</v>
      </c>
      <c r="Q316" s="43" t="s">
        <v>1718</v>
      </c>
      <c r="R316" s="33">
        <v>1</v>
      </c>
      <c r="S316" s="43" t="s">
        <v>129</v>
      </c>
      <c r="T316" s="33">
        <v>1</v>
      </c>
      <c r="U316" s="43" t="s">
        <v>1719</v>
      </c>
      <c r="V316" s="33">
        <v>1</v>
      </c>
      <c r="W316" s="43" t="s">
        <v>129</v>
      </c>
      <c r="X316" s="33">
        <v>1</v>
      </c>
      <c r="Y316" s="43" t="s">
        <v>1720</v>
      </c>
      <c r="Z316" s="65">
        <v>1</v>
      </c>
      <c r="AA316" s="66">
        <v>0</v>
      </c>
      <c r="AB316" s="33"/>
      <c r="AC316" s="33"/>
      <c r="AD316" s="33"/>
      <c r="AE316" s="33"/>
      <c r="AF316" s="33"/>
      <c r="AG316" s="33"/>
      <c r="AH316" s="33"/>
      <c r="AI316" s="33"/>
      <c r="AJ316" s="33"/>
      <c r="AK316" s="33"/>
      <c r="AL316" s="33"/>
      <c r="AM316" s="33"/>
    </row>
    <row r="317" spans="1:39" ht="15.75" customHeight="1">
      <c r="A317" s="35" t="s">
        <v>10</v>
      </c>
      <c r="B317" s="60" t="s">
        <v>24</v>
      </c>
      <c r="C317" s="43"/>
      <c r="D317" s="43"/>
      <c r="E317" s="43"/>
      <c r="F317" s="220" t="s">
        <v>1721</v>
      </c>
      <c r="G317" s="228">
        <f t="shared" si="282"/>
        <v>0.5</v>
      </c>
      <c r="H317" s="228">
        <f t="shared" si="283"/>
        <v>1</v>
      </c>
      <c r="I317" s="228">
        <f t="shared" si="284"/>
        <v>0</v>
      </c>
      <c r="J317" s="228">
        <f t="shared" si="285"/>
        <v>0</v>
      </c>
      <c r="K317" s="228">
        <f t="shared" si="286"/>
        <v>1</v>
      </c>
      <c r="L317" s="228">
        <f t="shared" si="287"/>
        <v>0.5</v>
      </c>
      <c r="M317" s="44" t="s">
        <v>142</v>
      </c>
      <c r="N317" s="33">
        <v>0.5</v>
      </c>
      <c r="O317" s="43" t="s">
        <v>1722</v>
      </c>
      <c r="P317" s="33">
        <v>1</v>
      </c>
      <c r="Q317" s="43" t="s">
        <v>1723</v>
      </c>
      <c r="R317" s="33">
        <v>0</v>
      </c>
      <c r="S317" s="43" t="s">
        <v>129</v>
      </c>
      <c r="T317" s="33">
        <v>0</v>
      </c>
      <c r="U317" s="43" t="s">
        <v>1724</v>
      </c>
      <c r="V317" s="33">
        <v>1</v>
      </c>
      <c r="W317" s="43" t="s">
        <v>129</v>
      </c>
      <c r="X317" s="33">
        <v>0.5</v>
      </c>
      <c r="Y317" s="43" t="s">
        <v>1725</v>
      </c>
      <c r="Z317" s="65">
        <v>1</v>
      </c>
      <c r="AA317" s="66">
        <v>0</v>
      </c>
      <c r="AB317" s="33"/>
      <c r="AC317" s="33"/>
      <c r="AD317" s="33"/>
      <c r="AE317" s="33"/>
      <c r="AF317" s="33"/>
      <c r="AG317" s="33"/>
      <c r="AH317" s="33"/>
      <c r="AI317" s="33"/>
      <c r="AJ317" s="33"/>
      <c r="AK317" s="33"/>
      <c r="AL317" s="33"/>
      <c r="AM317" s="33"/>
    </row>
    <row r="318" spans="1:39" ht="15.75" customHeight="1">
      <c r="A318" s="35" t="s">
        <v>10</v>
      </c>
      <c r="B318" s="60" t="s">
        <v>24</v>
      </c>
      <c r="C318" s="43"/>
      <c r="D318" s="43"/>
      <c r="E318" s="43"/>
      <c r="F318" s="220" t="s">
        <v>1726</v>
      </c>
      <c r="G318" s="228">
        <f t="shared" si="282"/>
        <v>1</v>
      </c>
      <c r="H318" s="228">
        <f t="shared" si="283"/>
        <v>0</v>
      </c>
      <c r="I318" s="228">
        <f t="shared" si="284"/>
        <v>0</v>
      </c>
      <c r="J318" s="228">
        <f t="shared" si="285"/>
        <v>0</v>
      </c>
      <c r="K318" s="228">
        <f t="shared" si="286"/>
        <v>1</v>
      </c>
      <c r="L318" s="228">
        <f t="shared" si="287"/>
        <v>1</v>
      </c>
      <c r="M318" s="44" t="s">
        <v>142</v>
      </c>
      <c r="N318" s="33">
        <v>1</v>
      </c>
      <c r="O318" s="43" t="s">
        <v>1727</v>
      </c>
      <c r="P318" s="33">
        <v>0</v>
      </c>
      <c r="Q318" s="43" t="s">
        <v>1728</v>
      </c>
      <c r="R318" s="33">
        <v>0</v>
      </c>
      <c r="S318" s="43" t="s">
        <v>129</v>
      </c>
      <c r="T318" s="33">
        <v>0</v>
      </c>
      <c r="U318" s="43" t="s">
        <v>1729</v>
      </c>
      <c r="V318" s="33">
        <v>1</v>
      </c>
      <c r="W318" s="43" t="s">
        <v>129</v>
      </c>
      <c r="X318" s="33">
        <v>1</v>
      </c>
      <c r="Y318" s="43" t="s">
        <v>1730</v>
      </c>
      <c r="Z318" s="65">
        <v>1</v>
      </c>
      <c r="AA318" s="66">
        <v>0</v>
      </c>
      <c r="AB318" s="33"/>
      <c r="AC318" s="33"/>
      <c r="AD318" s="33"/>
      <c r="AE318" s="33"/>
      <c r="AF318" s="33"/>
      <c r="AG318" s="33"/>
      <c r="AH318" s="33"/>
      <c r="AI318" s="33"/>
      <c r="AJ318" s="33"/>
      <c r="AK318" s="33"/>
      <c r="AL318" s="33"/>
      <c r="AM318" s="33"/>
    </row>
    <row r="319" spans="1:39" ht="15.75" customHeight="1">
      <c r="A319" s="35" t="s">
        <v>10</v>
      </c>
      <c r="B319" s="60" t="s">
        <v>24</v>
      </c>
      <c r="C319" s="43"/>
      <c r="D319" s="43"/>
      <c r="E319" s="43"/>
      <c r="F319" s="220" t="s">
        <v>1731</v>
      </c>
      <c r="G319" s="228">
        <f t="shared" si="282"/>
        <v>1</v>
      </c>
      <c r="H319" s="228">
        <f t="shared" si="283"/>
        <v>0</v>
      </c>
      <c r="I319" s="228">
        <f t="shared" si="284"/>
        <v>0</v>
      </c>
      <c r="J319" s="228">
        <f t="shared" si="285"/>
        <v>0</v>
      </c>
      <c r="K319" s="228">
        <f t="shared" si="286"/>
        <v>1</v>
      </c>
      <c r="L319" s="228">
        <f t="shared" si="287"/>
        <v>0.5</v>
      </c>
      <c r="M319" s="44" t="s">
        <v>142</v>
      </c>
      <c r="N319" s="33">
        <v>1</v>
      </c>
      <c r="O319" s="43" t="s">
        <v>1732</v>
      </c>
      <c r="P319" s="33">
        <v>0</v>
      </c>
      <c r="Q319" s="43" t="s">
        <v>1733</v>
      </c>
      <c r="R319" s="33">
        <v>0</v>
      </c>
      <c r="S319" s="43" t="s">
        <v>129</v>
      </c>
      <c r="T319" s="33">
        <v>0</v>
      </c>
      <c r="U319" s="43" t="s">
        <v>1734</v>
      </c>
      <c r="V319" s="33">
        <v>1</v>
      </c>
      <c r="W319" s="43" t="s">
        <v>129</v>
      </c>
      <c r="X319" s="33">
        <v>0.5</v>
      </c>
      <c r="Y319" s="43" t="s">
        <v>1735</v>
      </c>
      <c r="Z319" s="65">
        <v>1</v>
      </c>
      <c r="AA319" s="66">
        <v>0</v>
      </c>
      <c r="AB319" s="33"/>
      <c r="AC319" s="33"/>
      <c r="AD319" s="33"/>
      <c r="AE319" s="33"/>
      <c r="AF319" s="33"/>
      <c r="AG319" s="33"/>
      <c r="AH319" s="33"/>
      <c r="AI319" s="33"/>
      <c r="AJ319" s="33"/>
      <c r="AK319" s="33"/>
      <c r="AL319" s="33"/>
      <c r="AM319" s="33"/>
    </row>
    <row r="320" spans="1:39" ht="15.75" customHeight="1">
      <c r="A320" s="35" t="s">
        <v>10</v>
      </c>
      <c r="B320" s="60" t="s">
        <v>24</v>
      </c>
      <c r="C320" s="43"/>
      <c r="D320" s="43"/>
      <c r="E320" s="43"/>
      <c r="F320" s="220" t="s">
        <v>1736</v>
      </c>
      <c r="G320" s="228">
        <f t="shared" si="282"/>
        <v>0</v>
      </c>
      <c r="H320" s="228">
        <f t="shared" si="283"/>
        <v>0</v>
      </c>
      <c r="I320" s="228">
        <f t="shared" si="284"/>
        <v>0</v>
      </c>
      <c r="J320" s="228">
        <f t="shared" si="285"/>
        <v>1</v>
      </c>
      <c r="K320" s="228">
        <f t="shared" si="286"/>
        <v>1</v>
      </c>
      <c r="L320" s="228">
        <f t="shared" si="287"/>
        <v>0.5</v>
      </c>
      <c r="M320" s="44" t="s">
        <v>142</v>
      </c>
      <c r="N320" s="33">
        <v>0</v>
      </c>
      <c r="O320" s="43" t="s">
        <v>1737</v>
      </c>
      <c r="P320" s="33">
        <v>0</v>
      </c>
      <c r="Q320" s="43" t="s">
        <v>1738</v>
      </c>
      <c r="R320" s="33">
        <v>0</v>
      </c>
      <c r="S320" s="43" t="s">
        <v>129</v>
      </c>
      <c r="T320" s="33">
        <v>1</v>
      </c>
      <c r="U320" s="43" t="s">
        <v>1739</v>
      </c>
      <c r="V320" s="33">
        <v>1</v>
      </c>
      <c r="W320" s="43" t="s">
        <v>129</v>
      </c>
      <c r="X320" s="33">
        <v>0.5</v>
      </c>
      <c r="Y320" s="43" t="s">
        <v>1740</v>
      </c>
      <c r="Z320" s="65">
        <v>1</v>
      </c>
      <c r="AA320" s="66">
        <v>0</v>
      </c>
      <c r="AB320" s="33"/>
      <c r="AC320" s="33"/>
      <c r="AD320" s="33"/>
      <c r="AE320" s="33"/>
      <c r="AF320" s="33"/>
      <c r="AG320" s="33"/>
      <c r="AH320" s="33"/>
      <c r="AI320" s="33"/>
      <c r="AJ320" s="33"/>
      <c r="AK320" s="33"/>
      <c r="AL320" s="33"/>
      <c r="AM320" s="33"/>
    </row>
    <row r="321" spans="1:39" ht="15.75" customHeight="1">
      <c r="A321" s="35" t="s">
        <v>10</v>
      </c>
      <c r="B321" s="60" t="s">
        <v>24</v>
      </c>
      <c r="C321" s="43"/>
      <c r="D321" s="43"/>
      <c r="E321" s="43"/>
      <c r="F321" s="220" t="s">
        <v>1741</v>
      </c>
      <c r="G321" s="228">
        <f t="shared" si="282"/>
        <v>0.5</v>
      </c>
      <c r="H321" s="228">
        <f t="shared" si="283"/>
        <v>0</v>
      </c>
      <c r="I321" s="228">
        <f t="shared" si="284"/>
        <v>0</v>
      </c>
      <c r="J321" s="228">
        <f t="shared" si="285"/>
        <v>0</v>
      </c>
      <c r="K321" s="228">
        <f t="shared" si="286"/>
        <v>0</v>
      </c>
      <c r="L321" s="228">
        <f t="shared" si="287"/>
        <v>0</v>
      </c>
      <c r="M321" s="44" t="s">
        <v>142</v>
      </c>
      <c r="N321" s="33">
        <v>0.5</v>
      </c>
      <c r="O321" s="43" t="s">
        <v>1742</v>
      </c>
      <c r="P321" s="33">
        <v>0</v>
      </c>
      <c r="Q321" s="43" t="s">
        <v>1743</v>
      </c>
      <c r="R321" s="33">
        <v>0</v>
      </c>
      <c r="S321" s="43" t="s">
        <v>129</v>
      </c>
      <c r="T321" s="33">
        <v>0</v>
      </c>
      <c r="U321" s="43" t="s">
        <v>1744</v>
      </c>
      <c r="V321" s="33">
        <v>0</v>
      </c>
      <c r="W321" s="43" t="s">
        <v>129</v>
      </c>
      <c r="X321" s="33">
        <v>0</v>
      </c>
      <c r="Y321" s="43" t="s">
        <v>1745</v>
      </c>
      <c r="Z321" s="65">
        <v>1</v>
      </c>
      <c r="AA321" s="66">
        <v>0</v>
      </c>
      <c r="AB321" s="33"/>
      <c r="AC321" s="33"/>
      <c r="AD321" s="33"/>
      <c r="AE321" s="33"/>
      <c r="AF321" s="33"/>
      <c r="AG321" s="33"/>
      <c r="AH321" s="33"/>
      <c r="AI321" s="33"/>
      <c r="AJ321" s="33"/>
      <c r="AK321" s="33"/>
      <c r="AL321" s="33"/>
      <c r="AM321" s="33"/>
    </row>
    <row r="322" spans="1:39" ht="15.75" customHeight="1">
      <c r="A322" s="35" t="s">
        <v>10</v>
      </c>
      <c r="B322" s="60" t="s">
        <v>24</v>
      </c>
      <c r="C322" s="43"/>
      <c r="D322" s="43"/>
      <c r="E322" s="43"/>
      <c r="F322" s="220" t="s">
        <v>1746</v>
      </c>
      <c r="G322" s="228">
        <f t="shared" si="282"/>
        <v>0</v>
      </c>
      <c r="H322" s="228">
        <f t="shared" si="283"/>
        <v>0</v>
      </c>
      <c r="I322" s="228">
        <f t="shared" si="284"/>
        <v>0</v>
      </c>
      <c r="J322" s="228">
        <f t="shared" si="285"/>
        <v>0</v>
      </c>
      <c r="K322" s="228">
        <f t="shared" si="286"/>
        <v>0.5</v>
      </c>
      <c r="L322" s="228">
        <f t="shared" si="287"/>
        <v>0.5</v>
      </c>
      <c r="M322" s="44" t="s">
        <v>120</v>
      </c>
      <c r="N322" s="33">
        <v>0</v>
      </c>
      <c r="O322" s="43" t="s">
        <v>1747</v>
      </c>
      <c r="P322" s="33">
        <v>0</v>
      </c>
      <c r="Q322" s="43" t="s">
        <v>1748</v>
      </c>
      <c r="R322" s="33">
        <v>0</v>
      </c>
      <c r="S322" s="43" t="s">
        <v>129</v>
      </c>
      <c r="T322" s="33">
        <v>0</v>
      </c>
      <c r="U322" s="43" t="s">
        <v>1749</v>
      </c>
      <c r="V322" s="33">
        <v>0.5</v>
      </c>
      <c r="W322" s="43" t="s">
        <v>1750</v>
      </c>
      <c r="X322" s="33">
        <v>0.5</v>
      </c>
      <c r="Y322" s="43" t="s">
        <v>1751</v>
      </c>
      <c r="Z322" s="65">
        <v>1</v>
      </c>
      <c r="AA322" s="66">
        <v>0</v>
      </c>
      <c r="AB322" s="33"/>
      <c r="AC322" s="33"/>
      <c r="AD322" s="33"/>
      <c r="AE322" s="33"/>
      <c r="AF322" s="33"/>
      <c r="AG322" s="33"/>
      <c r="AH322" s="33"/>
      <c r="AI322" s="33"/>
      <c r="AJ322" s="33"/>
      <c r="AK322" s="33"/>
      <c r="AL322" s="33"/>
      <c r="AM322" s="33"/>
    </row>
    <row r="323" spans="1:39" ht="15.75" customHeight="1">
      <c r="A323" s="35" t="s">
        <v>10</v>
      </c>
      <c r="B323" s="60" t="s">
        <v>24</v>
      </c>
      <c r="C323" s="43"/>
      <c r="D323" s="43"/>
      <c r="E323" s="43"/>
      <c r="F323" s="220" t="s">
        <v>1752</v>
      </c>
      <c r="G323" s="228">
        <f t="shared" si="282"/>
        <v>0.93</v>
      </c>
      <c r="H323" s="228">
        <f t="shared" si="283"/>
        <v>0.7</v>
      </c>
      <c r="I323" s="228">
        <f t="shared" si="284"/>
        <v>1</v>
      </c>
      <c r="J323" s="228">
        <f t="shared" si="285"/>
        <v>0.97</v>
      </c>
      <c r="K323" s="228">
        <f t="shared" si="286"/>
        <v>1</v>
      </c>
      <c r="L323" s="228">
        <f t="shared" si="287"/>
        <v>1</v>
      </c>
      <c r="M323" s="44" t="s">
        <v>1457</v>
      </c>
      <c r="N323" s="33">
        <v>0.93</v>
      </c>
      <c r="O323" s="43" t="s">
        <v>1753</v>
      </c>
      <c r="P323" s="33">
        <v>0.7</v>
      </c>
      <c r="Q323" s="43" t="s">
        <v>1754</v>
      </c>
      <c r="R323" s="33">
        <v>1</v>
      </c>
      <c r="S323" s="43" t="s">
        <v>1755</v>
      </c>
      <c r="T323" s="33">
        <v>0.97</v>
      </c>
      <c r="U323" s="43" t="s">
        <v>1756</v>
      </c>
      <c r="V323" s="33">
        <v>1</v>
      </c>
      <c r="W323" s="43" t="s">
        <v>1757</v>
      </c>
      <c r="X323" s="33">
        <v>1</v>
      </c>
      <c r="Y323" s="43" t="s">
        <v>1758</v>
      </c>
      <c r="Z323" s="65">
        <v>1</v>
      </c>
      <c r="AA323" s="66">
        <v>0</v>
      </c>
      <c r="AB323" s="33"/>
      <c r="AC323" s="33"/>
      <c r="AD323" s="33"/>
      <c r="AE323" s="33"/>
      <c r="AF323" s="33"/>
      <c r="AG323" s="33"/>
      <c r="AH323" s="33"/>
      <c r="AI323" s="33"/>
      <c r="AJ323" s="33"/>
      <c r="AK323" s="33"/>
      <c r="AL323" s="33"/>
      <c r="AM323" s="33"/>
    </row>
    <row r="324" spans="1:39" ht="15.75" customHeight="1">
      <c r="A324" s="35" t="s">
        <v>10</v>
      </c>
      <c r="B324" s="60" t="s">
        <v>24</v>
      </c>
      <c r="C324" s="43"/>
      <c r="D324" s="43"/>
      <c r="E324" s="43"/>
      <c r="F324" s="220" t="s">
        <v>1759</v>
      </c>
      <c r="G324" s="228">
        <f t="shared" si="282"/>
        <v>0.96</v>
      </c>
      <c r="H324" s="228">
        <f t="shared" si="283"/>
        <v>0.81</v>
      </c>
      <c r="I324" s="228">
        <f t="shared" si="284"/>
        <v>1</v>
      </c>
      <c r="J324" s="228">
        <f t="shared" si="285"/>
        <v>0.98</v>
      </c>
      <c r="K324" s="228">
        <f t="shared" si="286"/>
        <v>1</v>
      </c>
      <c r="L324" s="228">
        <f t="shared" si="287"/>
        <v>1</v>
      </c>
      <c r="M324" s="44" t="s">
        <v>1457</v>
      </c>
      <c r="N324" s="33">
        <v>0.96</v>
      </c>
      <c r="O324" s="43" t="s">
        <v>1760</v>
      </c>
      <c r="P324" s="33">
        <v>0.81</v>
      </c>
      <c r="Q324" s="43" t="s">
        <v>1761</v>
      </c>
      <c r="R324" s="33">
        <v>1</v>
      </c>
      <c r="S324" s="43" t="s">
        <v>1762</v>
      </c>
      <c r="T324" s="33">
        <v>0.98</v>
      </c>
      <c r="U324" s="43" t="s">
        <v>1763</v>
      </c>
      <c r="V324" s="33">
        <v>1</v>
      </c>
      <c r="W324" s="43" t="s">
        <v>1764</v>
      </c>
      <c r="X324" s="33">
        <v>1</v>
      </c>
      <c r="Y324" s="43" t="s">
        <v>1765</v>
      </c>
      <c r="Z324" s="65">
        <v>1</v>
      </c>
      <c r="AA324" s="66">
        <v>0</v>
      </c>
      <c r="AB324" s="33"/>
      <c r="AC324" s="33"/>
      <c r="AD324" s="33"/>
      <c r="AE324" s="33"/>
      <c r="AF324" s="33"/>
      <c r="AG324" s="33"/>
      <c r="AH324" s="33"/>
      <c r="AI324" s="33"/>
      <c r="AJ324" s="33"/>
      <c r="AK324" s="33"/>
      <c r="AL324" s="33"/>
      <c r="AM324" s="33"/>
    </row>
    <row r="325" spans="1:39" ht="15.75" customHeight="1">
      <c r="A325" s="35" t="s">
        <v>10</v>
      </c>
      <c r="B325" s="60" t="s">
        <v>24</v>
      </c>
      <c r="C325" s="42"/>
      <c r="D325" s="42"/>
      <c r="E325" s="42"/>
      <c r="F325" s="220" t="s">
        <v>111</v>
      </c>
      <c r="G325" s="228" t="str">
        <f t="shared" si="282"/>
        <v>N/A</v>
      </c>
      <c r="H325" s="228" t="str">
        <f t="shared" si="283"/>
        <v>N/A</v>
      </c>
      <c r="I325" s="228" t="str">
        <f t="shared" si="284"/>
        <v>N/A</v>
      </c>
      <c r="J325" s="228" t="str">
        <f t="shared" si="285"/>
        <v>N/A</v>
      </c>
      <c r="K325" s="228" t="str">
        <f t="shared" si="286"/>
        <v>N/A</v>
      </c>
      <c r="L325" s="228" t="str">
        <f t="shared" si="287"/>
        <v>N/A</v>
      </c>
      <c r="M325" s="44" t="s">
        <v>1457</v>
      </c>
      <c r="N325" s="192">
        <v>-1</v>
      </c>
      <c r="O325" s="43" t="s">
        <v>1766</v>
      </c>
      <c r="P325" s="33">
        <v>-1</v>
      </c>
      <c r="Q325" s="43" t="s">
        <v>1767</v>
      </c>
      <c r="R325" s="33">
        <v>-1</v>
      </c>
      <c r="S325" s="43" t="s">
        <v>1768</v>
      </c>
      <c r="T325" s="33">
        <v>-1</v>
      </c>
      <c r="U325" s="43" t="s">
        <v>1769</v>
      </c>
      <c r="V325" s="33">
        <v>-1</v>
      </c>
      <c r="W325" s="43" t="s">
        <v>1770</v>
      </c>
      <c r="X325" s="33">
        <v>-1</v>
      </c>
      <c r="Y325" s="43" t="s">
        <v>1771</v>
      </c>
      <c r="Z325" s="65"/>
      <c r="AA325" s="66"/>
      <c r="AB325" s="33"/>
      <c r="AC325" s="33"/>
      <c r="AD325" s="33"/>
      <c r="AE325" s="33"/>
      <c r="AF325" s="33"/>
      <c r="AG325" s="33"/>
      <c r="AH325" s="33"/>
      <c r="AI325" s="33"/>
      <c r="AJ325" s="33"/>
      <c r="AK325" s="33"/>
      <c r="AL325" s="33"/>
      <c r="AM325" s="33"/>
    </row>
    <row r="326" spans="1:39" ht="15.75" customHeight="1">
      <c r="A326" s="35" t="s">
        <v>10</v>
      </c>
      <c r="B326" s="39" t="s">
        <v>25</v>
      </c>
      <c r="C326" s="39"/>
      <c r="D326" s="39"/>
      <c r="E326" s="39"/>
      <c r="F326" s="224"/>
      <c r="G326" s="239">
        <f t="shared" ref="G326:L326" si="288">ROUND(AVERAGE(G328,G341,G360),2)</f>
        <v>0.75</v>
      </c>
      <c r="H326" s="239">
        <f t="shared" si="288"/>
        <v>0.22</v>
      </c>
      <c r="I326" s="239">
        <f t="shared" si="288"/>
        <v>0.1</v>
      </c>
      <c r="J326" s="239">
        <f t="shared" si="288"/>
        <v>0.67</v>
      </c>
      <c r="K326" s="239">
        <f t="shared" si="288"/>
        <v>0.83</v>
      </c>
      <c r="L326" s="239">
        <f t="shared" si="288"/>
        <v>0.73</v>
      </c>
      <c r="M326" s="39"/>
      <c r="N326" s="61"/>
      <c r="O326" s="60"/>
      <c r="P326" s="61"/>
      <c r="Q326" s="60"/>
      <c r="R326" s="61"/>
      <c r="S326" s="60"/>
      <c r="T326" s="61"/>
      <c r="U326" s="60"/>
      <c r="V326" s="61"/>
      <c r="W326" s="60"/>
      <c r="X326" s="61"/>
      <c r="Y326" s="60"/>
      <c r="Z326" s="61"/>
      <c r="AA326" s="61"/>
      <c r="AB326" s="33"/>
      <c r="AC326" s="33"/>
      <c r="AD326" s="33"/>
      <c r="AE326" s="33"/>
      <c r="AF326" s="33"/>
      <c r="AG326" s="33"/>
      <c r="AH326" s="33"/>
      <c r="AI326" s="33"/>
      <c r="AJ326" s="33"/>
      <c r="AK326" s="33"/>
      <c r="AL326" s="33"/>
      <c r="AM326" s="33"/>
    </row>
    <row r="327" spans="1:39" ht="15.75" customHeight="1">
      <c r="A327" s="35" t="s">
        <v>10</v>
      </c>
      <c r="B327" s="60" t="s">
        <v>25</v>
      </c>
      <c r="C327" s="42"/>
      <c r="D327" s="42"/>
      <c r="E327" s="42"/>
      <c r="F327" s="220" t="s">
        <v>111</v>
      </c>
      <c r="G327" s="228" t="str">
        <f>IF(N327&lt;0, "N/A", (N327 - AA327)/(Z327-AA327))</f>
        <v>N/A</v>
      </c>
      <c r="H327" s="228" t="str">
        <f>IF(P327&lt;0, "N/A", (P327 - AA327)/(Z327-AA327))</f>
        <v>N/A</v>
      </c>
      <c r="I327" s="228" t="str">
        <f>IF(R327&lt;0, "N/A", (R327 - AA327)/(Z327-AA327))</f>
        <v>N/A</v>
      </c>
      <c r="J327" s="228" t="str">
        <f>IF(T327&lt;0, "N/A", (T327 - AA327)/(Z327-AA327))</f>
        <v>N/A</v>
      </c>
      <c r="K327" s="228" t="str">
        <f>IF(V327&lt;0, "N/A", (V327 - AA327)/(Z327-AA327))</f>
        <v>N/A</v>
      </c>
      <c r="L327" s="228" t="str">
        <f>IF(X327&lt;0, "N/A", (X327 - AA327)/(Z327-AA327))</f>
        <v>N/A</v>
      </c>
      <c r="M327" s="44" t="s">
        <v>1457</v>
      </c>
      <c r="N327" s="33">
        <v>-1</v>
      </c>
      <c r="O327" s="43" t="s">
        <v>1772</v>
      </c>
      <c r="P327" s="33">
        <v>-1</v>
      </c>
      <c r="Q327" s="43" t="s">
        <v>1773</v>
      </c>
      <c r="R327" s="33">
        <v>-1</v>
      </c>
      <c r="S327" s="43" t="s">
        <v>1774</v>
      </c>
      <c r="T327" s="33">
        <v>-1</v>
      </c>
      <c r="U327" s="43" t="s">
        <v>1775</v>
      </c>
      <c r="V327" s="33">
        <v>-1</v>
      </c>
      <c r="W327" s="43" t="s">
        <v>1776</v>
      </c>
      <c r="X327" s="33">
        <v>-1</v>
      </c>
      <c r="Y327" s="43" t="s">
        <v>1777</v>
      </c>
      <c r="Z327" s="33"/>
      <c r="AA327" s="33"/>
      <c r="AB327" s="33"/>
      <c r="AC327" s="33"/>
      <c r="AD327" s="33"/>
      <c r="AE327" s="33"/>
      <c r="AF327" s="33"/>
      <c r="AG327" s="33"/>
      <c r="AH327" s="33"/>
      <c r="AI327" s="33"/>
      <c r="AJ327" s="33"/>
      <c r="AK327" s="33"/>
      <c r="AL327" s="33"/>
      <c r="AM327" s="33"/>
    </row>
    <row r="328" spans="1:39" ht="15.75" customHeight="1">
      <c r="A328" s="35" t="s">
        <v>10</v>
      </c>
      <c r="B328" s="60" t="s">
        <v>25</v>
      </c>
      <c r="C328" s="48" t="s">
        <v>1778</v>
      </c>
      <c r="D328" s="48"/>
      <c r="E328" s="48"/>
      <c r="F328" s="222"/>
      <c r="G328" s="240">
        <f t="shared" ref="G328:L328" si="289">ROUND(AVERAGE(G329:G340),2)</f>
        <v>0.71</v>
      </c>
      <c r="H328" s="240">
        <f t="shared" si="289"/>
        <v>0.25</v>
      </c>
      <c r="I328" s="240">
        <f t="shared" si="289"/>
        <v>0.13</v>
      </c>
      <c r="J328" s="240">
        <f t="shared" si="289"/>
        <v>0.54</v>
      </c>
      <c r="K328" s="240">
        <f t="shared" si="289"/>
        <v>0.79</v>
      </c>
      <c r="L328" s="240">
        <f t="shared" si="289"/>
        <v>0.5</v>
      </c>
      <c r="M328" s="53"/>
      <c r="N328" s="54"/>
      <c r="O328" s="50"/>
      <c r="P328" s="54"/>
      <c r="Q328" s="50"/>
      <c r="R328" s="54"/>
      <c r="S328" s="50"/>
      <c r="T328" s="54"/>
      <c r="U328" s="50"/>
      <c r="V328" s="54"/>
      <c r="W328" s="50"/>
      <c r="X328" s="54"/>
      <c r="Y328" s="50"/>
      <c r="Z328" s="54"/>
      <c r="AA328" s="54"/>
      <c r="AB328" s="33"/>
      <c r="AC328" s="33"/>
      <c r="AD328" s="33"/>
      <c r="AE328" s="33"/>
      <c r="AF328" s="33"/>
      <c r="AG328" s="33"/>
      <c r="AH328" s="33"/>
      <c r="AI328" s="33"/>
      <c r="AJ328" s="33"/>
      <c r="AK328" s="33"/>
      <c r="AL328" s="33"/>
      <c r="AM328" s="33"/>
    </row>
    <row r="329" spans="1:39" ht="15.75" customHeight="1">
      <c r="A329" s="35" t="s">
        <v>10</v>
      </c>
      <c r="B329" s="60" t="s">
        <v>25</v>
      </c>
      <c r="C329" s="50" t="s">
        <v>1778</v>
      </c>
      <c r="D329" s="43"/>
      <c r="E329" s="43"/>
      <c r="F329" s="220" t="s">
        <v>1779</v>
      </c>
      <c r="G329" s="228">
        <f t="shared" ref="G329:G340" si="290">IF(N329&lt;0, "N/A", (N329 - AA329)/(Z329-AA329))</f>
        <v>1</v>
      </c>
      <c r="H329" s="228">
        <f t="shared" ref="H329:H340" si="291">IF(P329&lt;0, "N/A", (P329 - AA329)/(Z329-AA329))</f>
        <v>0.5</v>
      </c>
      <c r="I329" s="228">
        <f t="shared" ref="I329:I340" si="292">IF(R329&lt;0, "N/A", (R329 - AA329)/(Z329-AA329))</f>
        <v>0</v>
      </c>
      <c r="J329" s="228">
        <f t="shared" ref="J329:J340" si="293">IF(T329&lt;0, "N/A", (T329 - AA329)/(Z329-AA329))</f>
        <v>1</v>
      </c>
      <c r="K329" s="228">
        <f t="shared" ref="K329:K340" si="294">IF(V329&lt;0, "N/A", (V329 - AA329)/(Z329-AA329))</f>
        <v>1</v>
      </c>
      <c r="L329" s="228">
        <f t="shared" ref="L329:L340" si="295">IF(X329&lt;0, "N/A", (X329 - AA329)/(Z329-AA329))</f>
        <v>1</v>
      </c>
      <c r="M329" s="44" t="s">
        <v>120</v>
      </c>
      <c r="N329" s="33">
        <v>1</v>
      </c>
      <c r="O329" s="43" t="s">
        <v>1780</v>
      </c>
      <c r="P329" s="33">
        <v>0.5</v>
      </c>
      <c r="Q329" s="43" t="s">
        <v>1781</v>
      </c>
      <c r="R329" s="185">
        <v>0</v>
      </c>
      <c r="S329" s="43" t="s">
        <v>129</v>
      </c>
      <c r="T329" s="33">
        <v>1</v>
      </c>
      <c r="U329" s="43" t="s">
        <v>1782</v>
      </c>
      <c r="V329" s="33">
        <v>1</v>
      </c>
      <c r="W329" s="43" t="s">
        <v>129</v>
      </c>
      <c r="X329" s="33">
        <v>1</v>
      </c>
      <c r="Y329" s="43" t="s">
        <v>1783</v>
      </c>
      <c r="Z329" s="65">
        <v>1</v>
      </c>
      <c r="AA329" s="66">
        <v>0</v>
      </c>
      <c r="AB329" s="33"/>
      <c r="AC329" s="33"/>
      <c r="AD329" s="33"/>
      <c r="AE329" s="33"/>
      <c r="AF329" s="33"/>
      <c r="AG329" s="33"/>
      <c r="AH329" s="33"/>
      <c r="AI329" s="33"/>
      <c r="AJ329" s="33"/>
      <c r="AK329" s="33"/>
      <c r="AL329" s="33"/>
      <c r="AM329" s="33"/>
    </row>
    <row r="330" spans="1:39" ht="15.75" customHeight="1">
      <c r="A330" s="35" t="s">
        <v>10</v>
      </c>
      <c r="B330" s="60" t="s">
        <v>25</v>
      </c>
      <c r="C330" s="50" t="s">
        <v>1778</v>
      </c>
      <c r="D330" s="43"/>
      <c r="E330" s="43"/>
      <c r="F330" s="220" t="s">
        <v>1784</v>
      </c>
      <c r="G330" s="228">
        <f t="shared" si="290"/>
        <v>0</v>
      </c>
      <c r="H330" s="228">
        <f t="shared" si="291"/>
        <v>0</v>
      </c>
      <c r="I330" s="228">
        <f t="shared" si="292"/>
        <v>0</v>
      </c>
      <c r="J330" s="228">
        <f t="shared" si="293"/>
        <v>0</v>
      </c>
      <c r="K330" s="228">
        <f t="shared" si="294"/>
        <v>0</v>
      </c>
      <c r="L330" s="228">
        <f t="shared" si="295"/>
        <v>0</v>
      </c>
      <c r="M330" s="44" t="s">
        <v>142</v>
      </c>
      <c r="N330" s="33">
        <v>0</v>
      </c>
      <c r="O330" s="43" t="s">
        <v>1785</v>
      </c>
      <c r="P330" s="33">
        <v>0</v>
      </c>
      <c r="Q330" s="43" t="s">
        <v>1786</v>
      </c>
      <c r="R330" s="33">
        <v>0</v>
      </c>
      <c r="S330" s="43" t="s">
        <v>129</v>
      </c>
      <c r="T330" s="33">
        <v>0</v>
      </c>
      <c r="U330" s="43" t="s">
        <v>1787</v>
      </c>
      <c r="V330" s="33">
        <v>0</v>
      </c>
      <c r="W330" s="43" t="s">
        <v>129</v>
      </c>
      <c r="X330" s="33">
        <v>0</v>
      </c>
      <c r="Y330" s="43" t="s">
        <v>1788</v>
      </c>
      <c r="Z330" s="65">
        <v>1</v>
      </c>
      <c r="AA330" s="66">
        <v>0</v>
      </c>
      <c r="AB330" s="33"/>
      <c r="AC330" s="33"/>
      <c r="AD330" s="33"/>
      <c r="AE330" s="33"/>
      <c r="AF330" s="33"/>
      <c r="AG330" s="33"/>
      <c r="AH330" s="33"/>
      <c r="AI330" s="33"/>
      <c r="AJ330" s="33"/>
      <c r="AK330" s="33"/>
      <c r="AL330" s="33"/>
      <c r="AM330" s="33"/>
    </row>
    <row r="331" spans="1:39" ht="15.75" customHeight="1">
      <c r="A331" s="35" t="s">
        <v>10</v>
      </c>
      <c r="B331" s="60" t="s">
        <v>25</v>
      </c>
      <c r="C331" s="50" t="s">
        <v>1778</v>
      </c>
      <c r="D331" s="43"/>
      <c r="E331" s="43"/>
      <c r="F331" s="220" t="s">
        <v>1789</v>
      </c>
      <c r="G331" s="228">
        <f t="shared" si="290"/>
        <v>0.5</v>
      </c>
      <c r="H331" s="228">
        <f t="shared" si="291"/>
        <v>0</v>
      </c>
      <c r="I331" s="228">
        <f t="shared" si="292"/>
        <v>0</v>
      </c>
      <c r="J331" s="228">
        <f t="shared" si="293"/>
        <v>1</v>
      </c>
      <c r="K331" s="228">
        <f t="shared" si="294"/>
        <v>1</v>
      </c>
      <c r="L331" s="228">
        <f t="shared" si="295"/>
        <v>0.5</v>
      </c>
      <c r="M331" s="44" t="s">
        <v>120</v>
      </c>
      <c r="N331" s="33">
        <v>0.5</v>
      </c>
      <c r="O331" s="43" t="s">
        <v>1790</v>
      </c>
      <c r="P331" s="33">
        <v>0</v>
      </c>
      <c r="Q331" s="43" t="s">
        <v>1791</v>
      </c>
      <c r="R331" s="33">
        <v>0</v>
      </c>
      <c r="S331" s="43" t="s">
        <v>129</v>
      </c>
      <c r="T331" s="33">
        <v>1</v>
      </c>
      <c r="U331" s="43" t="s">
        <v>1792</v>
      </c>
      <c r="V331" s="33">
        <v>1</v>
      </c>
      <c r="W331" s="43" t="s">
        <v>129</v>
      </c>
      <c r="X331" s="33">
        <v>0.5</v>
      </c>
      <c r="Y331" s="43" t="s">
        <v>1793</v>
      </c>
      <c r="Z331" s="65">
        <v>1</v>
      </c>
      <c r="AA331" s="66">
        <v>0</v>
      </c>
      <c r="AB331" s="33"/>
      <c r="AC331" s="33"/>
      <c r="AD331" s="33"/>
      <c r="AE331" s="33"/>
      <c r="AF331" s="33"/>
      <c r="AG331" s="33"/>
      <c r="AH331" s="33"/>
      <c r="AI331" s="33"/>
      <c r="AJ331" s="33"/>
      <c r="AK331" s="33"/>
      <c r="AL331" s="33"/>
      <c r="AM331" s="33"/>
    </row>
    <row r="332" spans="1:39" ht="15.75" customHeight="1">
      <c r="A332" s="35" t="s">
        <v>10</v>
      </c>
      <c r="B332" s="60" t="s">
        <v>25</v>
      </c>
      <c r="C332" s="50" t="s">
        <v>1778</v>
      </c>
      <c r="D332" s="43"/>
      <c r="E332" s="43"/>
      <c r="F332" s="220" t="s">
        <v>1794</v>
      </c>
      <c r="G332" s="228">
        <f t="shared" si="290"/>
        <v>1</v>
      </c>
      <c r="H332" s="228">
        <f t="shared" si="291"/>
        <v>1</v>
      </c>
      <c r="I332" s="228">
        <f t="shared" si="292"/>
        <v>1</v>
      </c>
      <c r="J332" s="228">
        <f t="shared" si="293"/>
        <v>0</v>
      </c>
      <c r="K332" s="228">
        <f t="shared" si="294"/>
        <v>1</v>
      </c>
      <c r="L332" s="228">
        <f t="shared" si="295"/>
        <v>0</v>
      </c>
      <c r="M332" s="44" t="s">
        <v>120</v>
      </c>
      <c r="N332" s="33">
        <v>1</v>
      </c>
      <c r="O332" s="43" t="s">
        <v>1795</v>
      </c>
      <c r="P332" s="33">
        <v>1</v>
      </c>
      <c r="Q332" s="43" t="s">
        <v>1796</v>
      </c>
      <c r="R332" s="33">
        <v>1</v>
      </c>
      <c r="S332" s="43" t="s">
        <v>129</v>
      </c>
      <c r="T332" s="33">
        <v>0</v>
      </c>
      <c r="U332" s="43" t="s">
        <v>1797</v>
      </c>
      <c r="V332" s="33">
        <v>1</v>
      </c>
      <c r="W332" s="43" t="s">
        <v>129</v>
      </c>
      <c r="X332" s="33">
        <v>0</v>
      </c>
      <c r="Y332" s="43" t="s">
        <v>129</v>
      </c>
      <c r="Z332" s="65">
        <v>1</v>
      </c>
      <c r="AA332" s="66">
        <v>0</v>
      </c>
      <c r="AB332" s="33"/>
      <c r="AC332" s="33"/>
      <c r="AD332" s="33"/>
      <c r="AE332" s="33"/>
      <c r="AF332" s="33"/>
      <c r="AG332" s="33"/>
      <c r="AH332" s="33"/>
      <c r="AI332" s="33"/>
      <c r="AJ332" s="33"/>
      <c r="AK332" s="33"/>
      <c r="AL332" s="33"/>
      <c r="AM332" s="33"/>
    </row>
    <row r="333" spans="1:39" ht="15.75" customHeight="1">
      <c r="A333" s="35" t="s">
        <v>10</v>
      </c>
      <c r="B333" s="60" t="s">
        <v>25</v>
      </c>
      <c r="C333" s="50" t="s">
        <v>1778</v>
      </c>
      <c r="D333" s="43"/>
      <c r="E333" s="43"/>
      <c r="F333" s="220" t="s">
        <v>1798</v>
      </c>
      <c r="G333" s="228">
        <f t="shared" si="290"/>
        <v>1</v>
      </c>
      <c r="H333" s="228">
        <f t="shared" si="291"/>
        <v>0</v>
      </c>
      <c r="I333" s="228">
        <f t="shared" si="292"/>
        <v>0</v>
      </c>
      <c r="J333" s="228">
        <f t="shared" si="293"/>
        <v>1</v>
      </c>
      <c r="K333" s="228">
        <f t="shared" si="294"/>
        <v>1</v>
      </c>
      <c r="L333" s="228">
        <f t="shared" si="295"/>
        <v>1</v>
      </c>
      <c r="M333" s="44" t="s">
        <v>142</v>
      </c>
      <c r="N333" s="33">
        <v>1</v>
      </c>
      <c r="O333" s="43" t="s">
        <v>1799</v>
      </c>
      <c r="P333" s="33">
        <v>0</v>
      </c>
      <c r="Q333" s="43" t="s">
        <v>1800</v>
      </c>
      <c r="R333" s="33">
        <v>0</v>
      </c>
      <c r="S333" s="43" t="s">
        <v>129</v>
      </c>
      <c r="T333" s="33">
        <v>1</v>
      </c>
      <c r="U333" s="43" t="s">
        <v>1801</v>
      </c>
      <c r="V333" s="33">
        <v>1</v>
      </c>
      <c r="W333" s="43" t="s">
        <v>129</v>
      </c>
      <c r="X333" s="33">
        <v>1</v>
      </c>
      <c r="Y333" s="43" t="s">
        <v>129</v>
      </c>
      <c r="Z333" s="65">
        <v>1</v>
      </c>
      <c r="AA333" s="66">
        <v>0</v>
      </c>
      <c r="AB333" s="33"/>
      <c r="AC333" s="33"/>
      <c r="AD333" s="33"/>
      <c r="AE333" s="33"/>
      <c r="AF333" s="33"/>
      <c r="AG333" s="33"/>
      <c r="AH333" s="33"/>
      <c r="AI333" s="33"/>
      <c r="AJ333" s="33"/>
      <c r="AK333" s="33"/>
      <c r="AL333" s="33"/>
      <c r="AM333" s="33"/>
    </row>
    <row r="334" spans="1:39" ht="15.75" customHeight="1">
      <c r="A334" s="35" t="s">
        <v>10</v>
      </c>
      <c r="B334" s="60" t="s">
        <v>25</v>
      </c>
      <c r="C334" s="50" t="s">
        <v>1778</v>
      </c>
      <c r="D334" s="43"/>
      <c r="E334" s="43"/>
      <c r="F334" s="220" t="s">
        <v>1802</v>
      </c>
      <c r="G334" s="228">
        <f t="shared" si="290"/>
        <v>1</v>
      </c>
      <c r="H334" s="228">
        <f t="shared" si="291"/>
        <v>0</v>
      </c>
      <c r="I334" s="228">
        <f t="shared" si="292"/>
        <v>0</v>
      </c>
      <c r="J334" s="228">
        <f t="shared" si="293"/>
        <v>1</v>
      </c>
      <c r="K334" s="228">
        <f t="shared" si="294"/>
        <v>0</v>
      </c>
      <c r="L334" s="228">
        <f t="shared" si="295"/>
        <v>0.5</v>
      </c>
      <c r="M334" s="44" t="s">
        <v>142</v>
      </c>
      <c r="N334" s="33">
        <v>1</v>
      </c>
      <c r="O334" s="43" t="s">
        <v>1803</v>
      </c>
      <c r="P334" s="33">
        <v>0</v>
      </c>
      <c r="Q334" s="43" t="s">
        <v>1804</v>
      </c>
      <c r="R334" s="33">
        <v>0</v>
      </c>
      <c r="S334" s="43" t="s">
        <v>129</v>
      </c>
      <c r="T334" s="33">
        <v>1</v>
      </c>
      <c r="U334" s="43" t="s">
        <v>1805</v>
      </c>
      <c r="V334" s="33">
        <v>0</v>
      </c>
      <c r="W334" s="43" t="s">
        <v>129</v>
      </c>
      <c r="X334" s="33">
        <v>0.5</v>
      </c>
      <c r="Y334" s="43" t="s">
        <v>1806</v>
      </c>
      <c r="Z334" s="65">
        <v>1</v>
      </c>
      <c r="AA334" s="66">
        <v>0</v>
      </c>
      <c r="AB334" s="33"/>
      <c r="AC334" s="33"/>
      <c r="AD334" s="33"/>
      <c r="AE334" s="33"/>
      <c r="AF334" s="33"/>
      <c r="AG334" s="33"/>
      <c r="AH334" s="33"/>
      <c r="AI334" s="33"/>
      <c r="AJ334" s="33"/>
      <c r="AK334" s="33"/>
      <c r="AL334" s="33"/>
      <c r="AM334" s="33"/>
    </row>
    <row r="335" spans="1:39" ht="15.75" customHeight="1">
      <c r="A335" s="35" t="s">
        <v>10</v>
      </c>
      <c r="B335" s="60" t="s">
        <v>25</v>
      </c>
      <c r="C335" s="50" t="s">
        <v>1778</v>
      </c>
      <c r="D335" s="43"/>
      <c r="E335" s="43"/>
      <c r="F335" s="220" t="s">
        <v>1807</v>
      </c>
      <c r="G335" s="228">
        <f t="shared" si="290"/>
        <v>1</v>
      </c>
      <c r="H335" s="228">
        <f t="shared" si="291"/>
        <v>0.5</v>
      </c>
      <c r="I335" s="228">
        <f t="shared" si="292"/>
        <v>0.5</v>
      </c>
      <c r="J335" s="228">
        <f t="shared" si="293"/>
        <v>0.5</v>
      </c>
      <c r="K335" s="228">
        <f t="shared" si="294"/>
        <v>0.5</v>
      </c>
      <c r="L335" s="228">
        <f t="shared" si="295"/>
        <v>0.5</v>
      </c>
      <c r="M335" s="44" t="s">
        <v>120</v>
      </c>
      <c r="N335" s="33">
        <v>1</v>
      </c>
      <c r="O335" s="43" t="s">
        <v>1808</v>
      </c>
      <c r="P335" s="33">
        <v>0.5</v>
      </c>
      <c r="Q335" s="43" t="s">
        <v>1809</v>
      </c>
      <c r="R335" s="33">
        <v>0.5</v>
      </c>
      <c r="S335" s="43" t="s">
        <v>129</v>
      </c>
      <c r="T335" s="33">
        <v>0.5</v>
      </c>
      <c r="U335" s="43" t="s">
        <v>1810</v>
      </c>
      <c r="V335" s="33">
        <v>0.5</v>
      </c>
      <c r="W335" s="43" t="s">
        <v>1811</v>
      </c>
      <c r="X335" s="185">
        <v>0.5</v>
      </c>
      <c r="Y335" s="43" t="s">
        <v>1812</v>
      </c>
      <c r="Z335" s="65">
        <v>1</v>
      </c>
      <c r="AA335" s="66">
        <v>0</v>
      </c>
      <c r="AB335" s="33"/>
      <c r="AC335" s="33"/>
      <c r="AD335" s="33"/>
      <c r="AE335" s="33"/>
      <c r="AF335" s="33"/>
      <c r="AG335" s="33"/>
      <c r="AH335" s="33"/>
      <c r="AI335" s="33"/>
      <c r="AJ335" s="33"/>
      <c r="AK335" s="33"/>
      <c r="AL335" s="33"/>
      <c r="AM335" s="33"/>
    </row>
    <row r="336" spans="1:39" ht="15.75" customHeight="1">
      <c r="A336" s="35" t="s">
        <v>10</v>
      </c>
      <c r="B336" s="60" t="s">
        <v>25</v>
      </c>
      <c r="C336" s="50" t="s">
        <v>1778</v>
      </c>
      <c r="D336" s="43"/>
      <c r="E336" s="43"/>
      <c r="F336" s="220" t="s">
        <v>1813</v>
      </c>
      <c r="G336" s="228">
        <f t="shared" si="290"/>
        <v>1</v>
      </c>
      <c r="H336" s="228">
        <f t="shared" si="291"/>
        <v>0</v>
      </c>
      <c r="I336" s="228">
        <f t="shared" si="292"/>
        <v>0</v>
      </c>
      <c r="J336" s="228">
        <f t="shared" si="293"/>
        <v>0</v>
      </c>
      <c r="K336" s="228">
        <f t="shared" si="294"/>
        <v>1</v>
      </c>
      <c r="L336" s="228">
        <f t="shared" si="295"/>
        <v>0</v>
      </c>
      <c r="M336" s="44" t="s">
        <v>142</v>
      </c>
      <c r="N336" s="33">
        <v>1</v>
      </c>
      <c r="O336" s="43" t="s">
        <v>1814</v>
      </c>
      <c r="P336" s="33">
        <v>0</v>
      </c>
      <c r="Q336" s="43" t="s">
        <v>1815</v>
      </c>
      <c r="R336" s="33">
        <v>0</v>
      </c>
      <c r="S336" s="43" t="s">
        <v>129</v>
      </c>
      <c r="T336" s="33">
        <v>0</v>
      </c>
      <c r="U336" s="43" t="s">
        <v>1816</v>
      </c>
      <c r="V336" s="33">
        <v>1</v>
      </c>
      <c r="W336" s="43" t="s">
        <v>129</v>
      </c>
      <c r="X336" s="33">
        <v>0</v>
      </c>
      <c r="Y336" s="43" t="s">
        <v>1817</v>
      </c>
      <c r="Z336" s="65">
        <v>1</v>
      </c>
      <c r="AA336" s="66">
        <v>0</v>
      </c>
      <c r="AB336" s="33"/>
      <c r="AC336" s="33"/>
      <c r="AD336" s="33"/>
      <c r="AE336" s="33"/>
      <c r="AF336" s="33"/>
      <c r="AG336" s="33"/>
      <c r="AH336" s="33"/>
      <c r="AI336" s="33"/>
      <c r="AJ336" s="33"/>
      <c r="AK336" s="33"/>
      <c r="AL336" s="33"/>
      <c r="AM336" s="33"/>
    </row>
    <row r="337" spans="1:39" ht="15.75" customHeight="1">
      <c r="A337" s="35" t="s">
        <v>10</v>
      </c>
      <c r="B337" s="60" t="s">
        <v>25</v>
      </c>
      <c r="C337" s="50" t="s">
        <v>1778</v>
      </c>
      <c r="D337" s="43"/>
      <c r="E337" s="43"/>
      <c r="F337" s="220" t="s">
        <v>1818</v>
      </c>
      <c r="G337" s="228">
        <f t="shared" si="290"/>
        <v>0</v>
      </c>
      <c r="H337" s="228">
        <f t="shared" si="291"/>
        <v>0</v>
      </c>
      <c r="I337" s="228">
        <f t="shared" si="292"/>
        <v>0</v>
      </c>
      <c r="J337" s="228">
        <f t="shared" si="293"/>
        <v>0</v>
      </c>
      <c r="K337" s="228">
        <f t="shared" si="294"/>
        <v>1</v>
      </c>
      <c r="L337" s="228">
        <f t="shared" si="295"/>
        <v>0.5</v>
      </c>
      <c r="M337" s="44" t="s">
        <v>142</v>
      </c>
      <c r="N337" s="33">
        <v>0</v>
      </c>
      <c r="O337" s="43" t="s">
        <v>1819</v>
      </c>
      <c r="P337" s="33">
        <v>0</v>
      </c>
      <c r="Q337" s="43" t="s">
        <v>1820</v>
      </c>
      <c r="R337" s="33">
        <v>0</v>
      </c>
      <c r="S337" s="43" t="s">
        <v>129</v>
      </c>
      <c r="T337" s="33">
        <v>0</v>
      </c>
      <c r="U337" s="43" t="s">
        <v>1821</v>
      </c>
      <c r="V337" s="33">
        <v>1</v>
      </c>
      <c r="W337" s="43" t="s">
        <v>129</v>
      </c>
      <c r="X337" s="33">
        <v>0.5</v>
      </c>
      <c r="Y337" s="43" t="s">
        <v>1822</v>
      </c>
      <c r="Z337" s="65">
        <v>1</v>
      </c>
      <c r="AA337" s="66">
        <v>0</v>
      </c>
      <c r="AB337" s="33"/>
      <c r="AC337" s="33"/>
      <c r="AD337" s="33"/>
      <c r="AE337" s="33"/>
      <c r="AF337" s="33"/>
      <c r="AG337" s="33"/>
      <c r="AH337" s="33"/>
      <c r="AI337" s="33"/>
      <c r="AJ337" s="33"/>
      <c r="AK337" s="33"/>
      <c r="AL337" s="33"/>
      <c r="AM337" s="33"/>
    </row>
    <row r="338" spans="1:39" ht="15.75" customHeight="1">
      <c r="A338" s="35" t="s">
        <v>10</v>
      </c>
      <c r="B338" s="60" t="s">
        <v>25</v>
      </c>
      <c r="C338" s="50" t="s">
        <v>1778</v>
      </c>
      <c r="D338" s="43"/>
      <c r="E338" s="43"/>
      <c r="F338" s="220" t="s">
        <v>1823</v>
      </c>
      <c r="G338" s="228">
        <f t="shared" si="290"/>
        <v>1</v>
      </c>
      <c r="H338" s="228">
        <f t="shared" si="291"/>
        <v>1</v>
      </c>
      <c r="I338" s="228">
        <f t="shared" si="292"/>
        <v>0</v>
      </c>
      <c r="J338" s="228">
        <f t="shared" si="293"/>
        <v>1</v>
      </c>
      <c r="K338" s="228">
        <f t="shared" si="294"/>
        <v>1</v>
      </c>
      <c r="L338" s="228">
        <f t="shared" si="295"/>
        <v>1</v>
      </c>
      <c r="M338" s="44" t="s">
        <v>142</v>
      </c>
      <c r="N338" s="33">
        <v>1</v>
      </c>
      <c r="O338" s="43" t="s">
        <v>1824</v>
      </c>
      <c r="P338" s="33">
        <v>1</v>
      </c>
      <c r="Q338" s="43" t="s">
        <v>1825</v>
      </c>
      <c r="R338" s="33">
        <v>0</v>
      </c>
      <c r="S338" s="43" t="s">
        <v>129</v>
      </c>
      <c r="T338" s="33">
        <v>1</v>
      </c>
      <c r="U338" s="43" t="s">
        <v>1826</v>
      </c>
      <c r="V338" s="33">
        <v>1</v>
      </c>
      <c r="W338" s="43" t="s">
        <v>129</v>
      </c>
      <c r="X338" s="33">
        <v>1</v>
      </c>
      <c r="Y338" s="43" t="s">
        <v>1827</v>
      </c>
      <c r="Z338" s="65">
        <v>1</v>
      </c>
      <c r="AA338" s="66">
        <v>0</v>
      </c>
      <c r="AB338" s="33"/>
      <c r="AC338" s="33"/>
      <c r="AD338" s="33"/>
      <c r="AE338" s="33"/>
      <c r="AF338" s="33"/>
      <c r="AG338" s="33"/>
      <c r="AH338" s="33"/>
      <c r="AI338" s="33"/>
      <c r="AJ338" s="33"/>
      <c r="AK338" s="33"/>
      <c r="AL338" s="33"/>
      <c r="AM338" s="33"/>
    </row>
    <row r="339" spans="1:39" ht="15.75" customHeight="1">
      <c r="A339" s="35" t="s">
        <v>10</v>
      </c>
      <c r="B339" s="60" t="s">
        <v>25</v>
      </c>
      <c r="C339" s="50" t="s">
        <v>1778</v>
      </c>
      <c r="D339" s="43"/>
      <c r="E339" s="43"/>
      <c r="F339" s="220" t="s">
        <v>1828</v>
      </c>
      <c r="G339" s="228">
        <f t="shared" si="290"/>
        <v>0</v>
      </c>
      <c r="H339" s="228">
        <f t="shared" si="291"/>
        <v>0</v>
      </c>
      <c r="I339" s="228">
        <f t="shared" si="292"/>
        <v>0</v>
      </c>
      <c r="J339" s="228">
        <f t="shared" si="293"/>
        <v>0</v>
      </c>
      <c r="K339" s="228">
        <f t="shared" si="294"/>
        <v>1</v>
      </c>
      <c r="L339" s="228">
        <f t="shared" si="295"/>
        <v>0</v>
      </c>
      <c r="M339" s="44" t="s">
        <v>142</v>
      </c>
      <c r="N339" s="33">
        <v>0</v>
      </c>
      <c r="O339" s="43" t="s">
        <v>1829</v>
      </c>
      <c r="P339" s="33">
        <v>0</v>
      </c>
      <c r="Q339" s="43" t="s">
        <v>1830</v>
      </c>
      <c r="R339" s="33">
        <v>0</v>
      </c>
      <c r="S339" s="43" t="s">
        <v>129</v>
      </c>
      <c r="T339" s="33">
        <v>0</v>
      </c>
      <c r="U339" s="43" t="s">
        <v>1831</v>
      </c>
      <c r="V339" s="33">
        <v>1</v>
      </c>
      <c r="W339" s="43" t="s">
        <v>129</v>
      </c>
      <c r="X339" s="33">
        <v>0</v>
      </c>
      <c r="Y339" s="43" t="s">
        <v>1832</v>
      </c>
      <c r="Z339" s="65">
        <v>1</v>
      </c>
      <c r="AA339" s="66">
        <v>0</v>
      </c>
      <c r="AB339" s="33"/>
      <c r="AC339" s="33"/>
      <c r="AD339" s="33"/>
      <c r="AE339" s="33"/>
      <c r="AF339" s="33"/>
      <c r="AG339" s="33"/>
      <c r="AH339" s="33"/>
      <c r="AI339" s="33"/>
      <c r="AJ339" s="33"/>
      <c r="AK339" s="33"/>
      <c r="AL339" s="33"/>
      <c r="AM339" s="33"/>
    </row>
    <row r="340" spans="1:39" ht="15.75" customHeight="1">
      <c r="A340" s="35" t="s">
        <v>10</v>
      </c>
      <c r="B340" s="60" t="s">
        <v>25</v>
      </c>
      <c r="C340" s="50" t="s">
        <v>1778</v>
      </c>
      <c r="D340" s="43"/>
      <c r="E340" s="43"/>
      <c r="F340" s="220" t="s">
        <v>1833</v>
      </c>
      <c r="G340" s="228">
        <f t="shared" si="290"/>
        <v>1</v>
      </c>
      <c r="H340" s="228">
        <f t="shared" si="291"/>
        <v>0</v>
      </c>
      <c r="I340" s="228">
        <f t="shared" si="292"/>
        <v>0</v>
      </c>
      <c r="J340" s="228">
        <f t="shared" si="293"/>
        <v>1</v>
      </c>
      <c r="K340" s="228">
        <f t="shared" si="294"/>
        <v>1</v>
      </c>
      <c r="L340" s="228">
        <f t="shared" si="295"/>
        <v>1</v>
      </c>
      <c r="M340" s="44" t="s">
        <v>142</v>
      </c>
      <c r="N340" s="33">
        <v>1</v>
      </c>
      <c r="O340" s="43" t="s">
        <v>1834</v>
      </c>
      <c r="P340" s="33">
        <v>0</v>
      </c>
      <c r="Q340" s="43" t="s">
        <v>1835</v>
      </c>
      <c r="R340" s="33">
        <v>0</v>
      </c>
      <c r="S340" s="43" t="s">
        <v>129</v>
      </c>
      <c r="T340" s="33">
        <v>1</v>
      </c>
      <c r="U340" s="43" t="s">
        <v>1836</v>
      </c>
      <c r="V340" s="33">
        <v>1</v>
      </c>
      <c r="W340" s="43" t="s">
        <v>129</v>
      </c>
      <c r="X340" s="33">
        <v>1</v>
      </c>
      <c r="Y340" s="43" t="s">
        <v>129</v>
      </c>
      <c r="Z340" s="65">
        <v>1</v>
      </c>
      <c r="AA340" s="66">
        <v>0</v>
      </c>
      <c r="AB340" s="33"/>
      <c r="AC340" s="33"/>
      <c r="AD340" s="33"/>
      <c r="AE340" s="33"/>
      <c r="AF340" s="33"/>
      <c r="AG340" s="33"/>
      <c r="AH340" s="33"/>
      <c r="AI340" s="33"/>
      <c r="AJ340" s="33"/>
      <c r="AK340" s="33"/>
      <c r="AL340" s="33"/>
      <c r="AM340" s="33"/>
    </row>
    <row r="341" spans="1:39" ht="15.75" customHeight="1">
      <c r="A341" s="35" t="s">
        <v>10</v>
      </c>
      <c r="B341" s="60" t="s">
        <v>25</v>
      </c>
      <c r="C341" s="48" t="s">
        <v>1837</v>
      </c>
      <c r="D341" s="48"/>
      <c r="E341" s="48"/>
      <c r="F341" s="222"/>
      <c r="G341" s="242">
        <f t="shared" ref="G341:L341" si="296">ROUND(AVERAGE(G342:G359),2)</f>
        <v>0.64</v>
      </c>
      <c r="H341" s="242">
        <f t="shared" si="296"/>
        <v>0.17</v>
      </c>
      <c r="I341" s="242">
        <f t="shared" si="296"/>
        <v>0.11</v>
      </c>
      <c r="J341" s="242">
        <f t="shared" si="296"/>
        <v>0.57999999999999996</v>
      </c>
      <c r="K341" s="242">
        <f t="shared" si="296"/>
        <v>0.81</v>
      </c>
      <c r="L341" s="242">
        <f t="shared" si="296"/>
        <v>0.89</v>
      </c>
      <c r="M341" s="48"/>
      <c r="N341" s="54"/>
      <c r="O341" s="50"/>
      <c r="P341" s="54"/>
      <c r="Q341" s="50"/>
      <c r="R341" s="54"/>
      <c r="S341" s="50"/>
      <c r="T341" s="54"/>
      <c r="U341" s="50"/>
      <c r="V341" s="54"/>
      <c r="W341" s="50"/>
      <c r="X341" s="54"/>
      <c r="Y341" s="50"/>
      <c r="Z341" s="54"/>
      <c r="AA341" s="54"/>
      <c r="AB341" s="33"/>
      <c r="AC341" s="33"/>
      <c r="AD341" s="33"/>
      <c r="AE341" s="33"/>
      <c r="AF341" s="33"/>
      <c r="AG341" s="33"/>
      <c r="AH341" s="33"/>
      <c r="AI341" s="33"/>
      <c r="AJ341" s="33"/>
      <c r="AK341" s="33"/>
      <c r="AL341" s="33"/>
      <c r="AM341" s="33"/>
    </row>
    <row r="342" spans="1:39" ht="15.75" customHeight="1">
      <c r="A342" s="35" t="s">
        <v>10</v>
      </c>
      <c r="B342" s="60" t="s">
        <v>25</v>
      </c>
      <c r="C342" s="50" t="s">
        <v>1837</v>
      </c>
      <c r="D342" s="43"/>
      <c r="E342" s="43"/>
      <c r="F342" s="220" t="s">
        <v>1838</v>
      </c>
      <c r="G342" s="228">
        <f t="shared" ref="G342:G359" si="297">IF(N342&lt;0, "N/A", (N342 - AA342)/(Z342-AA342))</f>
        <v>1</v>
      </c>
      <c r="H342" s="228">
        <f t="shared" ref="H342:H359" si="298">IF(P342&lt;0, "N/A", (P342 - AA342)/(Z342-AA342))</f>
        <v>0.5</v>
      </c>
      <c r="I342" s="228">
        <f t="shared" ref="I342:I359" si="299">IF(R342&lt;0, "N/A", (R342 - AA342)/(Z342-AA342))</f>
        <v>1</v>
      </c>
      <c r="J342" s="228">
        <f t="shared" ref="J342:J359" si="300">IF(T342&lt;0, "N/A", (T342 - AA342)/(Z342-AA342))</f>
        <v>1</v>
      </c>
      <c r="K342" s="228">
        <f t="shared" ref="K342:K359" si="301">IF(V342&lt;0, "N/A", (V342 - AA342)/(Z342-AA342))</f>
        <v>1</v>
      </c>
      <c r="L342" s="228">
        <f t="shared" ref="L342:L359" si="302">IF(X342&lt;0, "N/A", (X342 - AA342)/(Z342-AA342))</f>
        <v>1</v>
      </c>
      <c r="M342" s="44" t="s">
        <v>120</v>
      </c>
      <c r="N342" s="33">
        <v>1</v>
      </c>
      <c r="O342" s="43" t="s">
        <v>1839</v>
      </c>
      <c r="P342" s="33">
        <v>0.5</v>
      </c>
      <c r="Q342" s="43" t="s">
        <v>1840</v>
      </c>
      <c r="R342" s="33">
        <v>1</v>
      </c>
      <c r="S342" s="43" t="s">
        <v>129</v>
      </c>
      <c r="T342" s="185">
        <v>1</v>
      </c>
      <c r="U342" s="43" t="s">
        <v>1841</v>
      </c>
      <c r="V342" s="33">
        <v>1</v>
      </c>
      <c r="W342" s="43" t="s">
        <v>129</v>
      </c>
      <c r="X342" s="33">
        <v>1</v>
      </c>
      <c r="Y342" s="43" t="s">
        <v>1842</v>
      </c>
      <c r="Z342" s="65">
        <v>1</v>
      </c>
      <c r="AA342" s="66">
        <v>0</v>
      </c>
      <c r="AB342" s="33"/>
      <c r="AC342" s="33"/>
      <c r="AD342" s="33"/>
      <c r="AE342" s="33"/>
      <c r="AF342" s="33"/>
      <c r="AG342" s="33"/>
      <c r="AH342" s="33"/>
      <c r="AI342" s="33"/>
      <c r="AJ342" s="33"/>
      <c r="AK342" s="33"/>
      <c r="AL342" s="33"/>
      <c r="AM342" s="33"/>
    </row>
    <row r="343" spans="1:39" ht="15.75" customHeight="1">
      <c r="A343" s="35" t="s">
        <v>10</v>
      </c>
      <c r="B343" s="60" t="s">
        <v>25</v>
      </c>
      <c r="C343" s="50" t="s">
        <v>1837</v>
      </c>
      <c r="D343" s="43"/>
      <c r="E343" s="43"/>
      <c r="F343" s="220" t="s">
        <v>1843</v>
      </c>
      <c r="G343" s="228">
        <f t="shared" si="297"/>
        <v>1</v>
      </c>
      <c r="H343" s="228">
        <f t="shared" si="298"/>
        <v>0</v>
      </c>
      <c r="I343" s="228">
        <f t="shared" si="299"/>
        <v>0</v>
      </c>
      <c r="J343" s="228">
        <f t="shared" si="300"/>
        <v>1</v>
      </c>
      <c r="K343" s="228">
        <f t="shared" si="301"/>
        <v>0</v>
      </c>
      <c r="L343" s="228">
        <f t="shared" si="302"/>
        <v>1</v>
      </c>
      <c r="M343" s="44" t="s">
        <v>142</v>
      </c>
      <c r="N343" s="33">
        <v>1</v>
      </c>
      <c r="O343" s="43" t="s">
        <v>1844</v>
      </c>
      <c r="P343" s="33">
        <v>0</v>
      </c>
      <c r="Q343" s="43" t="s">
        <v>1845</v>
      </c>
      <c r="R343" s="33">
        <v>0</v>
      </c>
      <c r="S343" s="43" t="s">
        <v>129</v>
      </c>
      <c r="T343" s="33">
        <v>1</v>
      </c>
      <c r="U343" s="43" t="s">
        <v>1846</v>
      </c>
      <c r="V343" s="33">
        <v>0</v>
      </c>
      <c r="W343" s="43" t="s">
        <v>129</v>
      </c>
      <c r="X343" s="33">
        <v>1</v>
      </c>
      <c r="Y343" s="43" t="s">
        <v>129</v>
      </c>
      <c r="Z343" s="65">
        <v>1</v>
      </c>
      <c r="AA343" s="66">
        <v>0</v>
      </c>
      <c r="AB343" s="33"/>
      <c r="AC343" s="33"/>
      <c r="AD343" s="33"/>
      <c r="AE343" s="33"/>
      <c r="AF343" s="33"/>
      <c r="AG343" s="33"/>
      <c r="AH343" s="33"/>
      <c r="AI343" s="33"/>
      <c r="AJ343" s="33"/>
      <c r="AK343" s="33"/>
      <c r="AL343" s="33"/>
      <c r="AM343" s="33"/>
    </row>
    <row r="344" spans="1:39" ht="15.75" customHeight="1">
      <c r="A344" s="35" t="s">
        <v>10</v>
      </c>
      <c r="B344" s="60" t="s">
        <v>25</v>
      </c>
      <c r="C344" s="50" t="s">
        <v>1837</v>
      </c>
      <c r="D344" s="43"/>
      <c r="E344" s="43"/>
      <c r="F344" s="220" t="s">
        <v>1847</v>
      </c>
      <c r="G344" s="228">
        <f t="shared" si="297"/>
        <v>1</v>
      </c>
      <c r="H344" s="228">
        <f t="shared" si="298"/>
        <v>0</v>
      </c>
      <c r="I344" s="228">
        <f t="shared" si="299"/>
        <v>0</v>
      </c>
      <c r="J344" s="228">
        <f t="shared" si="300"/>
        <v>0</v>
      </c>
      <c r="K344" s="228">
        <f t="shared" si="301"/>
        <v>1</v>
      </c>
      <c r="L344" s="228">
        <f t="shared" si="302"/>
        <v>0.5</v>
      </c>
      <c r="M344" s="44" t="s">
        <v>120</v>
      </c>
      <c r="N344" s="33">
        <v>1</v>
      </c>
      <c r="O344" s="43" t="s">
        <v>1848</v>
      </c>
      <c r="P344" s="33">
        <v>0</v>
      </c>
      <c r="Q344" s="43" t="s">
        <v>129</v>
      </c>
      <c r="R344" s="33">
        <v>0</v>
      </c>
      <c r="S344" s="43" t="s">
        <v>129</v>
      </c>
      <c r="T344" s="33">
        <v>0</v>
      </c>
      <c r="U344" s="43" t="s">
        <v>1849</v>
      </c>
      <c r="V344" s="33">
        <v>1</v>
      </c>
      <c r="W344" s="43" t="s">
        <v>129</v>
      </c>
      <c r="X344" s="33">
        <v>0.5</v>
      </c>
      <c r="Y344" s="43" t="s">
        <v>1850</v>
      </c>
      <c r="Z344" s="65">
        <v>1</v>
      </c>
      <c r="AA344" s="66">
        <v>0</v>
      </c>
      <c r="AB344" s="33"/>
      <c r="AC344" s="33"/>
      <c r="AD344" s="33"/>
      <c r="AE344" s="33"/>
      <c r="AF344" s="33"/>
      <c r="AG344" s="33"/>
      <c r="AH344" s="33"/>
      <c r="AI344" s="33"/>
      <c r="AJ344" s="33"/>
      <c r="AK344" s="33"/>
      <c r="AL344" s="33"/>
      <c r="AM344" s="33"/>
    </row>
    <row r="345" spans="1:39" ht="15.75" customHeight="1">
      <c r="A345" s="35" t="s">
        <v>10</v>
      </c>
      <c r="B345" s="60" t="s">
        <v>25</v>
      </c>
      <c r="C345" s="50" t="s">
        <v>1837</v>
      </c>
      <c r="D345" s="43"/>
      <c r="E345" s="43"/>
      <c r="F345" s="220" t="s">
        <v>1851</v>
      </c>
      <c r="G345" s="228">
        <f t="shared" si="297"/>
        <v>1</v>
      </c>
      <c r="H345" s="228">
        <f t="shared" si="298"/>
        <v>0</v>
      </c>
      <c r="I345" s="228">
        <f t="shared" si="299"/>
        <v>0</v>
      </c>
      <c r="J345" s="228">
        <f t="shared" si="300"/>
        <v>0</v>
      </c>
      <c r="K345" s="228">
        <f t="shared" si="301"/>
        <v>1</v>
      </c>
      <c r="L345" s="228">
        <f t="shared" si="302"/>
        <v>1</v>
      </c>
      <c r="M345" s="44" t="s">
        <v>120</v>
      </c>
      <c r="N345" s="33">
        <v>1</v>
      </c>
      <c r="O345" s="43" t="s">
        <v>1852</v>
      </c>
      <c r="P345" s="33">
        <v>0</v>
      </c>
      <c r="Q345" s="43" t="s">
        <v>129</v>
      </c>
      <c r="R345" s="33">
        <v>0</v>
      </c>
      <c r="S345" s="43" t="s">
        <v>129</v>
      </c>
      <c r="T345" s="33">
        <v>0</v>
      </c>
      <c r="U345" s="43" t="s">
        <v>1853</v>
      </c>
      <c r="V345" s="33">
        <v>1</v>
      </c>
      <c r="W345" s="43" t="s">
        <v>129</v>
      </c>
      <c r="X345" s="33">
        <v>1</v>
      </c>
      <c r="Y345" s="43" t="s">
        <v>129</v>
      </c>
      <c r="Z345" s="65">
        <v>1</v>
      </c>
      <c r="AA345" s="66">
        <v>0</v>
      </c>
      <c r="AB345" s="33"/>
      <c r="AC345" s="33"/>
      <c r="AD345" s="33"/>
      <c r="AE345" s="33"/>
      <c r="AF345" s="33"/>
      <c r="AG345" s="33"/>
      <c r="AH345" s="33"/>
      <c r="AI345" s="33"/>
      <c r="AJ345" s="33"/>
      <c r="AK345" s="33"/>
      <c r="AL345" s="33"/>
      <c r="AM345" s="33"/>
    </row>
    <row r="346" spans="1:39" ht="15.75" customHeight="1">
      <c r="A346" s="35" t="s">
        <v>10</v>
      </c>
      <c r="B346" s="60" t="s">
        <v>25</v>
      </c>
      <c r="C346" s="50" t="s">
        <v>1837</v>
      </c>
      <c r="D346" s="43"/>
      <c r="E346" s="43"/>
      <c r="F346" s="220" t="s">
        <v>1854</v>
      </c>
      <c r="G346" s="228">
        <f t="shared" si="297"/>
        <v>1</v>
      </c>
      <c r="H346" s="228">
        <f t="shared" si="298"/>
        <v>1</v>
      </c>
      <c r="I346" s="228">
        <f t="shared" si="299"/>
        <v>0</v>
      </c>
      <c r="J346" s="228">
        <f t="shared" si="300"/>
        <v>1</v>
      </c>
      <c r="K346" s="228">
        <f t="shared" si="301"/>
        <v>1</v>
      </c>
      <c r="L346" s="228">
        <f t="shared" si="302"/>
        <v>1</v>
      </c>
      <c r="M346" s="44" t="s">
        <v>142</v>
      </c>
      <c r="N346" s="33">
        <v>1</v>
      </c>
      <c r="O346" s="43" t="s">
        <v>1855</v>
      </c>
      <c r="P346" s="33">
        <v>1</v>
      </c>
      <c r="Q346" s="43" t="s">
        <v>1856</v>
      </c>
      <c r="R346" s="33">
        <v>0</v>
      </c>
      <c r="S346" s="43" t="s">
        <v>129</v>
      </c>
      <c r="T346" s="33">
        <v>1</v>
      </c>
      <c r="U346" s="43" t="s">
        <v>1857</v>
      </c>
      <c r="V346" s="33">
        <v>1</v>
      </c>
      <c r="W346" s="43" t="s">
        <v>129</v>
      </c>
      <c r="X346" s="33">
        <v>1</v>
      </c>
      <c r="Y346" s="43" t="s">
        <v>129</v>
      </c>
      <c r="Z346" s="65">
        <v>1</v>
      </c>
      <c r="AA346" s="66">
        <v>0</v>
      </c>
      <c r="AB346" s="33"/>
      <c r="AC346" s="33"/>
      <c r="AD346" s="33"/>
      <c r="AE346" s="33"/>
      <c r="AF346" s="33"/>
      <c r="AG346" s="33"/>
      <c r="AH346" s="33"/>
      <c r="AI346" s="33"/>
      <c r="AJ346" s="33"/>
      <c r="AK346" s="33"/>
      <c r="AL346" s="33"/>
      <c r="AM346" s="33"/>
    </row>
    <row r="347" spans="1:39" ht="15.75" customHeight="1">
      <c r="A347" s="35" t="s">
        <v>10</v>
      </c>
      <c r="B347" s="60" t="s">
        <v>25</v>
      </c>
      <c r="C347" s="50" t="s">
        <v>1837</v>
      </c>
      <c r="D347" s="43"/>
      <c r="E347" s="43"/>
      <c r="F347" s="220" t="s">
        <v>1858</v>
      </c>
      <c r="G347" s="228">
        <f t="shared" si="297"/>
        <v>1</v>
      </c>
      <c r="H347" s="228">
        <f t="shared" si="298"/>
        <v>0</v>
      </c>
      <c r="I347" s="228">
        <f t="shared" si="299"/>
        <v>0</v>
      </c>
      <c r="J347" s="228">
        <f t="shared" si="300"/>
        <v>0.5</v>
      </c>
      <c r="K347" s="228">
        <f t="shared" si="301"/>
        <v>1</v>
      </c>
      <c r="L347" s="228">
        <f t="shared" si="302"/>
        <v>1</v>
      </c>
      <c r="M347" s="44" t="s">
        <v>120</v>
      </c>
      <c r="N347" s="33">
        <v>1</v>
      </c>
      <c r="O347" s="43" t="s">
        <v>1859</v>
      </c>
      <c r="P347" s="33">
        <v>0</v>
      </c>
      <c r="Q347" s="43" t="s">
        <v>1860</v>
      </c>
      <c r="R347" s="33">
        <v>0</v>
      </c>
      <c r="S347" s="43" t="s">
        <v>129</v>
      </c>
      <c r="T347" s="33">
        <v>0.5</v>
      </c>
      <c r="U347" s="43" t="s">
        <v>1861</v>
      </c>
      <c r="V347" s="33">
        <v>1</v>
      </c>
      <c r="W347" s="43" t="s">
        <v>129</v>
      </c>
      <c r="X347" s="33">
        <v>1</v>
      </c>
      <c r="Y347" s="43" t="s">
        <v>1862</v>
      </c>
      <c r="Z347" s="65">
        <v>1</v>
      </c>
      <c r="AA347" s="66">
        <v>0</v>
      </c>
      <c r="AB347" s="33"/>
      <c r="AC347" s="33"/>
      <c r="AD347" s="33"/>
      <c r="AE347" s="33"/>
      <c r="AF347" s="33"/>
      <c r="AG347" s="33"/>
      <c r="AH347" s="33"/>
      <c r="AI347" s="33"/>
      <c r="AJ347" s="33"/>
      <c r="AK347" s="33"/>
      <c r="AL347" s="33"/>
      <c r="AM347" s="33"/>
    </row>
    <row r="348" spans="1:39" ht="15.75" customHeight="1">
      <c r="A348" s="35" t="s">
        <v>10</v>
      </c>
      <c r="B348" s="60" t="s">
        <v>25</v>
      </c>
      <c r="C348" s="50" t="s">
        <v>1837</v>
      </c>
      <c r="D348" s="43"/>
      <c r="E348" s="43"/>
      <c r="F348" s="220" t="s">
        <v>1863</v>
      </c>
      <c r="G348" s="228">
        <f t="shared" si="297"/>
        <v>1</v>
      </c>
      <c r="H348" s="228">
        <f t="shared" si="298"/>
        <v>0</v>
      </c>
      <c r="I348" s="228">
        <f t="shared" si="299"/>
        <v>1</v>
      </c>
      <c r="J348" s="228">
        <f t="shared" si="300"/>
        <v>1</v>
      </c>
      <c r="K348" s="228">
        <f t="shared" si="301"/>
        <v>1</v>
      </c>
      <c r="L348" s="228">
        <f t="shared" si="302"/>
        <v>1</v>
      </c>
      <c r="M348" s="44" t="s">
        <v>120</v>
      </c>
      <c r="N348" s="33">
        <v>1</v>
      </c>
      <c r="O348" s="43" t="s">
        <v>1864</v>
      </c>
      <c r="P348" s="33">
        <v>0</v>
      </c>
      <c r="Q348" s="43" t="s">
        <v>1865</v>
      </c>
      <c r="R348" s="33">
        <v>1</v>
      </c>
      <c r="S348" s="43" t="s">
        <v>129</v>
      </c>
      <c r="T348" s="33">
        <v>1</v>
      </c>
      <c r="U348" s="43" t="s">
        <v>1866</v>
      </c>
      <c r="V348" s="33">
        <v>1</v>
      </c>
      <c r="W348" s="43" t="s">
        <v>129</v>
      </c>
      <c r="X348" s="33">
        <v>1</v>
      </c>
      <c r="Y348" s="43" t="s">
        <v>129</v>
      </c>
      <c r="Z348" s="65">
        <v>1</v>
      </c>
      <c r="AA348" s="66">
        <v>0</v>
      </c>
      <c r="AB348" s="33"/>
      <c r="AC348" s="33"/>
      <c r="AD348" s="33"/>
      <c r="AE348" s="33"/>
      <c r="AF348" s="33"/>
      <c r="AG348" s="33"/>
      <c r="AH348" s="33"/>
      <c r="AI348" s="33"/>
      <c r="AJ348" s="33"/>
      <c r="AK348" s="33"/>
      <c r="AL348" s="33"/>
      <c r="AM348" s="33"/>
    </row>
    <row r="349" spans="1:39" ht="15.75" customHeight="1">
      <c r="A349" s="35" t="s">
        <v>10</v>
      </c>
      <c r="B349" s="60" t="s">
        <v>25</v>
      </c>
      <c r="C349" s="50" t="s">
        <v>1837</v>
      </c>
      <c r="D349" s="43"/>
      <c r="E349" s="43"/>
      <c r="F349" s="220" t="s">
        <v>1867</v>
      </c>
      <c r="G349" s="228">
        <f t="shared" si="297"/>
        <v>1</v>
      </c>
      <c r="H349" s="228">
        <f t="shared" si="298"/>
        <v>0</v>
      </c>
      <c r="I349" s="228">
        <f t="shared" si="299"/>
        <v>0</v>
      </c>
      <c r="J349" s="228">
        <f t="shared" si="300"/>
        <v>1</v>
      </c>
      <c r="K349" s="228">
        <f t="shared" si="301"/>
        <v>1</v>
      </c>
      <c r="L349" s="228">
        <f t="shared" si="302"/>
        <v>0.5</v>
      </c>
      <c r="M349" s="44" t="s">
        <v>120</v>
      </c>
      <c r="N349" s="33">
        <v>1</v>
      </c>
      <c r="O349" s="43" t="s">
        <v>1868</v>
      </c>
      <c r="P349" s="33">
        <v>0</v>
      </c>
      <c r="Q349" s="43" t="s">
        <v>1869</v>
      </c>
      <c r="R349" s="33">
        <v>0</v>
      </c>
      <c r="S349" s="43" t="s">
        <v>129</v>
      </c>
      <c r="T349" s="33">
        <v>1</v>
      </c>
      <c r="U349" s="43" t="s">
        <v>1870</v>
      </c>
      <c r="V349" s="33">
        <v>1</v>
      </c>
      <c r="W349" s="43" t="s">
        <v>129</v>
      </c>
      <c r="X349" s="33">
        <v>0.5</v>
      </c>
      <c r="Y349" s="43" t="s">
        <v>1871</v>
      </c>
      <c r="Z349" s="65">
        <v>1</v>
      </c>
      <c r="AA349" s="66">
        <v>0</v>
      </c>
      <c r="AB349" s="33"/>
      <c r="AC349" s="33"/>
      <c r="AD349" s="33"/>
      <c r="AE349" s="33"/>
      <c r="AF349" s="33"/>
      <c r="AG349" s="33"/>
      <c r="AH349" s="33"/>
      <c r="AI349" s="33"/>
      <c r="AJ349" s="33"/>
      <c r="AK349" s="33"/>
      <c r="AL349" s="33"/>
      <c r="AM349" s="33"/>
    </row>
    <row r="350" spans="1:39" ht="15.75" customHeight="1">
      <c r="A350" s="35" t="s">
        <v>10</v>
      </c>
      <c r="B350" s="60" t="s">
        <v>25</v>
      </c>
      <c r="C350" s="50" t="s">
        <v>1837</v>
      </c>
      <c r="D350" s="43"/>
      <c r="E350" s="43"/>
      <c r="F350" s="220" t="s">
        <v>1872</v>
      </c>
      <c r="G350" s="228">
        <f t="shared" si="297"/>
        <v>0</v>
      </c>
      <c r="H350" s="228">
        <f t="shared" si="298"/>
        <v>0</v>
      </c>
      <c r="I350" s="228">
        <f t="shared" si="299"/>
        <v>0</v>
      </c>
      <c r="J350" s="228">
        <f t="shared" si="300"/>
        <v>0.5</v>
      </c>
      <c r="K350" s="228">
        <f t="shared" si="301"/>
        <v>0.5</v>
      </c>
      <c r="L350" s="228">
        <f t="shared" si="302"/>
        <v>0.5</v>
      </c>
      <c r="M350" s="44" t="s">
        <v>120</v>
      </c>
      <c r="N350" s="33">
        <v>0</v>
      </c>
      <c r="O350" s="43" t="s">
        <v>1873</v>
      </c>
      <c r="P350" s="33">
        <v>0</v>
      </c>
      <c r="Q350" s="43" t="s">
        <v>1874</v>
      </c>
      <c r="R350" s="185">
        <v>0</v>
      </c>
      <c r="S350" s="43" t="s">
        <v>1875</v>
      </c>
      <c r="T350" s="33">
        <v>0.5</v>
      </c>
      <c r="U350" s="43" t="s">
        <v>1876</v>
      </c>
      <c r="V350" s="33">
        <v>0.5</v>
      </c>
      <c r="W350" s="43" t="s">
        <v>129</v>
      </c>
      <c r="X350" s="33">
        <v>0.5</v>
      </c>
      <c r="Y350" s="43" t="s">
        <v>1877</v>
      </c>
      <c r="Z350" s="65">
        <v>1</v>
      </c>
      <c r="AA350" s="66">
        <v>0</v>
      </c>
      <c r="AB350" s="33"/>
      <c r="AC350" s="33"/>
      <c r="AD350" s="33"/>
      <c r="AE350" s="33"/>
      <c r="AF350" s="33"/>
      <c r="AG350" s="33"/>
      <c r="AH350" s="33"/>
      <c r="AI350" s="33"/>
      <c r="AJ350" s="33"/>
      <c r="AK350" s="33"/>
      <c r="AL350" s="33"/>
      <c r="AM350" s="33"/>
    </row>
    <row r="351" spans="1:39" ht="15.75" customHeight="1">
      <c r="A351" s="35" t="s">
        <v>10</v>
      </c>
      <c r="B351" s="60" t="s">
        <v>25</v>
      </c>
      <c r="C351" s="50" t="s">
        <v>1837</v>
      </c>
      <c r="D351" s="43"/>
      <c r="E351" s="43"/>
      <c r="F351" s="220" t="s">
        <v>1878</v>
      </c>
      <c r="G351" s="228">
        <f t="shared" si="297"/>
        <v>0</v>
      </c>
      <c r="H351" s="228">
        <f t="shared" si="298"/>
        <v>0</v>
      </c>
      <c r="I351" s="228">
        <f t="shared" si="299"/>
        <v>0</v>
      </c>
      <c r="J351" s="228">
        <f t="shared" si="300"/>
        <v>0</v>
      </c>
      <c r="K351" s="228">
        <f t="shared" si="301"/>
        <v>0.5</v>
      </c>
      <c r="L351" s="228">
        <f t="shared" si="302"/>
        <v>1</v>
      </c>
      <c r="M351" s="44" t="s">
        <v>142</v>
      </c>
      <c r="N351" s="33">
        <v>0</v>
      </c>
      <c r="O351" s="43" t="s">
        <v>1879</v>
      </c>
      <c r="P351" s="33">
        <v>0</v>
      </c>
      <c r="Q351" s="43" t="s">
        <v>1880</v>
      </c>
      <c r="R351" s="33">
        <v>0</v>
      </c>
      <c r="S351" s="43" t="s">
        <v>129</v>
      </c>
      <c r="T351" s="33">
        <v>0</v>
      </c>
      <c r="U351" s="43" t="s">
        <v>1881</v>
      </c>
      <c r="V351" s="33">
        <v>0.5</v>
      </c>
      <c r="W351" s="43" t="s">
        <v>129</v>
      </c>
      <c r="X351" s="33">
        <v>1</v>
      </c>
      <c r="Y351" s="43" t="s">
        <v>1882</v>
      </c>
      <c r="Z351" s="65">
        <v>1</v>
      </c>
      <c r="AA351" s="66">
        <v>0</v>
      </c>
      <c r="AB351" s="33"/>
      <c r="AC351" s="33"/>
      <c r="AD351" s="33"/>
      <c r="AE351" s="33"/>
      <c r="AF351" s="33"/>
      <c r="AG351" s="33"/>
      <c r="AH351" s="33"/>
      <c r="AI351" s="33"/>
      <c r="AJ351" s="33"/>
      <c r="AK351" s="33"/>
      <c r="AL351" s="33"/>
      <c r="AM351" s="33"/>
    </row>
    <row r="352" spans="1:39" ht="15.75" customHeight="1">
      <c r="A352" s="35" t="s">
        <v>10</v>
      </c>
      <c r="B352" s="60" t="s">
        <v>25</v>
      </c>
      <c r="C352" s="50" t="s">
        <v>1837</v>
      </c>
      <c r="D352" s="43"/>
      <c r="E352" s="43"/>
      <c r="F352" s="220" t="s">
        <v>1883</v>
      </c>
      <c r="G352" s="228">
        <f t="shared" si="297"/>
        <v>0</v>
      </c>
      <c r="H352" s="228">
        <f t="shared" si="298"/>
        <v>0.5</v>
      </c>
      <c r="I352" s="228">
        <f t="shared" si="299"/>
        <v>0</v>
      </c>
      <c r="J352" s="228">
        <f t="shared" si="300"/>
        <v>1</v>
      </c>
      <c r="K352" s="228">
        <f t="shared" si="301"/>
        <v>0</v>
      </c>
      <c r="L352" s="228">
        <f t="shared" si="302"/>
        <v>1</v>
      </c>
      <c r="M352" s="44" t="s">
        <v>142</v>
      </c>
      <c r="N352" s="33">
        <v>0</v>
      </c>
      <c r="O352" s="43" t="s">
        <v>1884</v>
      </c>
      <c r="P352" s="33">
        <v>0.5</v>
      </c>
      <c r="Q352" s="43" t="s">
        <v>1885</v>
      </c>
      <c r="R352" s="33">
        <v>0</v>
      </c>
      <c r="S352" s="43" t="s">
        <v>129</v>
      </c>
      <c r="T352" s="33">
        <v>1</v>
      </c>
      <c r="U352" s="43" t="s">
        <v>1886</v>
      </c>
      <c r="V352" s="33">
        <v>0</v>
      </c>
      <c r="W352" s="43" t="s">
        <v>129</v>
      </c>
      <c r="X352" s="33">
        <v>1</v>
      </c>
      <c r="Y352" s="43" t="s">
        <v>1887</v>
      </c>
      <c r="Z352" s="65">
        <v>1</v>
      </c>
      <c r="AA352" s="66">
        <v>0</v>
      </c>
      <c r="AB352" s="33"/>
      <c r="AC352" s="33"/>
      <c r="AD352" s="33"/>
      <c r="AE352" s="33"/>
      <c r="AF352" s="33"/>
      <c r="AG352" s="33"/>
      <c r="AH352" s="33"/>
      <c r="AI352" s="33"/>
      <c r="AJ352" s="33"/>
      <c r="AK352" s="33"/>
      <c r="AL352" s="33"/>
      <c r="AM352" s="33"/>
    </row>
    <row r="353" spans="1:39" ht="15.75" customHeight="1">
      <c r="A353" s="35" t="s">
        <v>10</v>
      </c>
      <c r="B353" s="60" t="s">
        <v>25</v>
      </c>
      <c r="C353" s="50" t="s">
        <v>1837</v>
      </c>
      <c r="D353" s="43"/>
      <c r="E353" s="43"/>
      <c r="F353" s="220" t="s">
        <v>1888</v>
      </c>
      <c r="G353" s="228">
        <f t="shared" si="297"/>
        <v>1</v>
      </c>
      <c r="H353" s="228">
        <f t="shared" si="298"/>
        <v>0</v>
      </c>
      <c r="I353" s="228">
        <f t="shared" si="299"/>
        <v>0</v>
      </c>
      <c r="J353" s="228">
        <f t="shared" si="300"/>
        <v>1</v>
      </c>
      <c r="K353" s="228">
        <f t="shared" si="301"/>
        <v>1</v>
      </c>
      <c r="L353" s="228">
        <f t="shared" si="302"/>
        <v>1</v>
      </c>
      <c r="M353" s="44" t="s">
        <v>142</v>
      </c>
      <c r="N353" s="33">
        <v>1</v>
      </c>
      <c r="O353" s="43" t="s">
        <v>1889</v>
      </c>
      <c r="P353" s="33">
        <v>0</v>
      </c>
      <c r="Q353" s="43" t="s">
        <v>1890</v>
      </c>
      <c r="R353" s="33">
        <v>0</v>
      </c>
      <c r="S353" s="43" t="s">
        <v>129</v>
      </c>
      <c r="T353" s="33">
        <v>1</v>
      </c>
      <c r="U353" s="43" t="s">
        <v>1891</v>
      </c>
      <c r="V353" s="33">
        <v>1</v>
      </c>
      <c r="W353" s="43" t="s">
        <v>129</v>
      </c>
      <c r="X353" s="33">
        <v>1</v>
      </c>
      <c r="Y353" s="43" t="s">
        <v>129</v>
      </c>
      <c r="Z353" s="65">
        <v>1</v>
      </c>
      <c r="AA353" s="66">
        <v>0</v>
      </c>
      <c r="AB353" s="33"/>
      <c r="AC353" s="33"/>
      <c r="AD353" s="33"/>
      <c r="AE353" s="33"/>
      <c r="AF353" s="33"/>
      <c r="AG353" s="33"/>
      <c r="AH353" s="33"/>
      <c r="AI353" s="33"/>
      <c r="AJ353" s="33"/>
      <c r="AK353" s="33"/>
      <c r="AL353" s="33"/>
      <c r="AM353" s="33"/>
    </row>
    <row r="354" spans="1:39" ht="15.75" customHeight="1">
      <c r="A354" s="35" t="s">
        <v>10</v>
      </c>
      <c r="B354" s="60" t="s">
        <v>25</v>
      </c>
      <c r="C354" s="50" t="s">
        <v>1837</v>
      </c>
      <c r="D354" s="43"/>
      <c r="E354" s="43"/>
      <c r="F354" s="220" t="s">
        <v>1892</v>
      </c>
      <c r="G354" s="228">
        <f t="shared" si="297"/>
        <v>0</v>
      </c>
      <c r="H354" s="228">
        <f t="shared" si="298"/>
        <v>0</v>
      </c>
      <c r="I354" s="228">
        <f t="shared" si="299"/>
        <v>0</v>
      </c>
      <c r="J354" s="228">
        <f t="shared" si="300"/>
        <v>0</v>
      </c>
      <c r="K354" s="228">
        <f t="shared" si="301"/>
        <v>1</v>
      </c>
      <c r="L354" s="228">
        <f t="shared" si="302"/>
        <v>1</v>
      </c>
      <c r="M354" s="44" t="s">
        <v>142</v>
      </c>
      <c r="N354" s="33">
        <v>0</v>
      </c>
      <c r="O354" s="43" t="s">
        <v>1893</v>
      </c>
      <c r="P354" s="33">
        <v>0</v>
      </c>
      <c r="Q354" s="43" t="s">
        <v>1894</v>
      </c>
      <c r="R354" s="33">
        <v>0</v>
      </c>
      <c r="S354" s="43" t="s">
        <v>129</v>
      </c>
      <c r="T354" s="33">
        <v>0</v>
      </c>
      <c r="U354" s="43" t="s">
        <v>1895</v>
      </c>
      <c r="V354" s="33">
        <v>1</v>
      </c>
      <c r="W354" s="43" t="s">
        <v>129</v>
      </c>
      <c r="X354" s="33">
        <v>1</v>
      </c>
      <c r="Y354" s="43" t="s">
        <v>129</v>
      </c>
      <c r="Z354" s="65">
        <v>1</v>
      </c>
      <c r="AA354" s="66">
        <v>0</v>
      </c>
      <c r="AB354" s="33"/>
      <c r="AC354" s="33"/>
      <c r="AD354" s="33"/>
      <c r="AE354" s="33"/>
      <c r="AF354" s="33"/>
      <c r="AG354" s="33"/>
      <c r="AH354" s="33"/>
      <c r="AI354" s="33"/>
      <c r="AJ354" s="33"/>
      <c r="AK354" s="33"/>
      <c r="AL354" s="33"/>
      <c r="AM354" s="33"/>
    </row>
    <row r="355" spans="1:39" ht="15.75" customHeight="1">
      <c r="A355" s="35" t="s">
        <v>10</v>
      </c>
      <c r="B355" s="60" t="s">
        <v>25</v>
      </c>
      <c r="C355" s="50" t="s">
        <v>1837</v>
      </c>
      <c r="D355" s="43"/>
      <c r="E355" s="43"/>
      <c r="F355" s="220" t="s">
        <v>1896</v>
      </c>
      <c r="G355" s="228">
        <f t="shared" si="297"/>
        <v>0</v>
      </c>
      <c r="H355" s="228">
        <f t="shared" si="298"/>
        <v>0</v>
      </c>
      <c r="I355" s="228">
        <f t="shared" si="299"/>
        <v>0</v>
      </c>
      <c r="J355" s="228">
        <f t="shared" si="300"/>
        <v>1</v>
      </c>
      <c r="K355" s="228">
        <f t="shared" si="301"/>
        <v>1</v>
      </c>
      <c r="L355" s="228">
        <f t="shared" si="302"/>
        <v>1</v>
      </c>
      <c r="M355" s="44" t="s">
        <v>142</v>
      </c>
      <c r="N355" s="33">
        <v>0</v>
      </c>
      <c r="O355" s="43" t="s">
        <v>1897</v>
      </c>
      <c r="P355" s="33">
        <v>0</v>
      </c>
      <c r="Q355" s="43" t="s">
        <v>1898</v>
      </c>
      <c r="R355" s="33">
        <v>0</v>
      </c>
      <c r="S355" s="43" t="s">
        <v>129</v>
      </c>
      <c r="T355" s="33">
        <v>1</v>
      </c>
      <c r="U355" s="43" t="s">
        <v>1899</v>
      </c>
      <c r="V355" s="33">
        <v>1</v>
      </c>
      <c r="W355" s="43" t="s">
        <v>129</v>
      </c>
      <c r="X355" s="33">
        <v>1</v>
      </c>
      <c r="Y355" s="43" t="s">
        <v>129</v>
      </c>
      <c r="Z355" s="65">
        <v>1</v>
      </c>
      <c r="AA355" s="66">
        <v>0</v>
      </c>
      <c r="AB355" s="33"/>
      <c r="AC355" s="33"/>
      <c r="AD355" s="33"/>
      <c r="AE355" s="33"/>
      <c r="AF355" s="33"/>
      <c r="AG355" s="33"/>
      <c r="AH355" s="33"/>
      <c r="AI355" s="33"/>
      <c r="AJ355" s="33"/>
      <c r="AK355" s="33"/>
      <c r="AL355" s="33"/>
      <c r="AM355" s="33"/>
    </row>
    <row r="356" spans="1:39" ht="15.75" customHeight="1">
      <c r="A356" s="35" t="s">
        <v>10</v>
      </c>
      <c r="B356" s="60" t="s">
        <v>25</v>
      </c>
      <c r="C356" s="50" t="s">
        <v>1837</v>
      </c>
      <c r="D356" s="43"/>
      <c r="E356" s="43"/>
      <c r="F356" s="220" t="s">
        <v>1900</v>
      </c>
      <c r="G356" s="228">
        <f t="shared" si="297"/>
        <v>0.5</v>
      </c>
      <c r="H356" s="228">
        <f t="shared" si="298"/>
        <v>0</v>
      </c>
      <c r="I356" s="228">
        <f t="shared" si="299"/>
        <v>0</v>
      </c>
      <c r="J356" s="228">
        <f t="shared" si="300"/>
        <v>0</v>
      </c>
      <c r="K356" s="228">
        <f t="shared" si="301"/>
        <v>0.5</v>
      </c>
      <c r="L356" s="228">
        <f t="shared" si="302"/>
        <v>0.5</v>
      </c>
      <c r="M356" s="44" t="s">
        <v>120</v>
      </c>
      <c r="N356" s="33">
        <v>0.5</v>
      </c>
      <c r="O356" s="43" t="s">
        <v>1901</v>
      </c>
      <c r="P356" s="33">
        <v>0</v>
      </c>
      <c r="Q356" s="43" t="s">
        <v>1902</v>
      </c>
      <c r="R356" s="33">
        <v>0</v>
      </c>
      <c r="S356" s="43" t="s">
        <v>129</v>
      </c>
      <c r="T356" s="33">
        <v>0</v>
      </c>
      <c r="U356" s="43" t="s">
        <v>1903</v>
      </c>
      <c r="V356" s="33">
        <v>0.5</v>
      </c>
      <c r="W356" s="43" t="s">
        <v>1904</v>
      </c>
      <c r="X356" s="33">
        <v>0.5</v>
      </c>
      <c r="Y356" s="43" t="s">
        <v>1905</v>
      </c>
      <c r="Z356" s="65">
        <v>1</v>
      </c>
      <c r="AA356" s="66">
        <v>0</v>
      </c>
      <c r="AB356" s="33"/>
      <c r="AC356" s="33"/>
      <c r="AD356" s="33"/>
      <c r="AE356" s="33"/>
      <c r="AF356" s="33"/>
      <c r="AG356" s="33"/>
      <c r="AH356" s="33"/>
      <c r="AI356" s="33"/>
      <c r="AJ356" s="33"/>
      <c r="AK356" s="33"/>
      <c r="AL356" s="33"/>
      <c r="AM356" s="33"/>
    </row>
    <row r="357" spans="1:39" ht="15.75" customHeight="1">
      <c r="A357" s="35" t="s">
        <v>10</v>
      </c>
      <c r="B357" s="60" t="s">
        <v>25</v>
      </c>
      <c r="C357" s="50" t="s">
        <v>1837</v>
      </c>
      <c r="D357" s="43"/>
      <c r="E357" s="43"/>
      <c r="F357" s="220" t="s">
        <v>1906</v>
      </c>
      <c r="G357" s="228">
        <f t="shared" si="297"/>
        <v>0</v>
      </c>
      <c r="H357" s="228">
        <f t="shared" si="298"/>
        <v>0</v>
      </c>
      <c r="I357" s="228">
        <f t="shared" si="299"/>
        <v>0</v>
      </c>
      <c r="J357" s="228">
        <f t="shared" si="300"/>
        <v>1</v>
      </c>
      <c r="K357" s="228">
        <f t="shared" si="301"/>
        <v>1</v>
      </c>
      <c r="L357" s="228">
        <f t="shared" si="302"/>
        <v>1</v>
      </c>
      <c r="M357" s="44" t="s">
        <v>142</v>
      </c>
      <c r="N357" s="33">
        <v>0</v>
      </c>
      <c r="O357" s="43" t="s">
        <v>1907</v>
      </c>
      <c r="P357" s="33">
        <v>0</v>
      </c>
      <c r="Q357" s="43" t="s">
        <v>1908</v>
      </c>
      <c r="R357" s="33">
        <v>0</v>
      </c>
      <c r="S357" s="43" t="s">
        <v>129</v>
      </c>
      <c r="T357" s="33">
        <v>1</v>
      </c>
      <c r="U357" s="43" t="s">
        <v>1909</v>
      </c>
      <c r="V357" s="33">
        <v>1</v>
      </c>
      <c r="W357" s="43" t="s">
        <v>129</v>
      </c>
      <c r="X357" s="33">
        <v>1</v>
      </c>
      <c r="Y357" s="43" t="s">
        <v>129</v>
      </c>
      <c r="Z357" s="65">
        <v>1</v>
      </c>
      <c r="AA357" s="66">
        <v>0</v>
      </c>
      <c r="AB357" s="33"/>
      <c r="AC357" s="33"/>
      <c r="AD357" s="33"/>
      <c r="AE357" s="33"/>
      <c r="AF357" s="33"/>
      <c r="AG357" s="33"/>
      <c r="AH357" s="33"/>
      <c r="AI357" s="33"/>
      <c r="AJ357" s="33"/>
      <c r="AK357" s="33"/>
      <c r="AL357" s="33"/>
      <c r="AM357" s="33"/>
    </row>
    <row r="358" spans="1:39" ht="15.75" customHeight="1">
      <c r="A358" s="35" t="s">
        <v>10</v>
      </c>
      <c r="B358" s="60" t="s">
        <v>25</v>
      </c>
      <c r="C358" s="50" t="s">
        <v>1837</v>
      </c>
      <c r="D358" s="43"/>
      <c r="E358" s="43"/>
      <c r="F358" s="220" t="s">
        <v>1910</v>
      </c>
      <c r="G358" s="228">
        <f t="shared" si="297"/>
        <v>1</v>
      </c>
      <c r="H358" s="228">
        <f t="shared" si="298"/>
        <v>0</v>
      </c>
      <c r="I358" s="228">
        <f t="shared" si="299"/>
        <v>0</v>
      </c>
      <c r="J358" s="228">
        <f t="shared" si="300"/>
        <v>0</v>
      </c>
      <c r="K358" s="228">
        <f t="shared" si="301"/>
        <v>1</v>
      </c>
      <c r="L358" s="228">
        <f t="shared" si="302"/>
        <v>1</v>
      </c>
      <c r="M358" s="44" t="s">
        <v>142</v>
      </c>
      <c r="N358" s="33">
        <v>1</v>
      </c>
      <c r="O358" s="43" t="s">
        <v>1911</v>
      </c>
      <c r="P358" s="33">
        <v>0</v>
      </c>
      <c r="Q358" s="43" t="s">
        <v>1912</v>
      </c>
      <c r="R358" s="33">
        <v>0</v>
      </c>
      <c r="S358" s="43" t="s">
        <v>129</v>
      </c>
      <c r="T358" s="33">
        <v>0</v>
      </c>
      <c r="U358" s="43" t="s">
        <v>1913</v>
      </c>
      <c r="V358" s="33">
        <v>1</v>
      </c>
      <c r="W358" s="43" t="s">
        <v>129</v>
      </c>
      <c r="X358" s="33">
        <v>1</v>
      </c>
      <c r="Y358" s="43" t="s">
        <v>129</v>
      </c>
      <c r="Z358" s="65">
        <v>1</v>
      </c>
      <c r="AA358" s="66">
        <v>0</v>
      </c>
      <c r="AB358" s="33"/>
      <c r="AC358" s="33"/>
      <c r="AD358" s="33"/>
      <c r="AE358" s="33"/>
      <c r="AF358" s="33"/>
      <c r="AG358" s="33"/>
      <c r="AH358" s="33"/>
      <c r="AI358" s="33"/>
      <c r="AJ358" s="33"/>
      <c r="AK358" s="33"/>
      <c r="AL358" s="33"/>
      <c r="AM358" s="33"/>
    </row>
    <row r="359" spans="1:39" ht="15.75" customHeight="1">
      <c r="A359" s="35" t="s">
        <v>10</v>
      </c>
      <c r="B359" s="60" t="s">
        <v>25</v>
      </c>
      <c r="C359" s="50" t="s">
        <v>1837</v>
      </c>
      <c r="D359" s="43"/>
      <c r="E359" s="43"/>
      <c r="F359" s="220" t="s">
        <v>1914</v>
      </c>
      <c r="G359" s="228">
        <f t="shared" si="297"/>
        <v>1</v>
      </c>
      <c r="H359" s="228">
        <f t="shared" si="298"/>
        <v>1</v>
      </c>
      <c r="I359" s="228">
        <f t="shared" si="299"/>
        <v>0</v>
      </c>
      <c r="J359" s="228">
        <f t="shared" si="300"/>
        <v>0.5</v>
      </c>
      <c r="K359" s="228">
        <f t="shared" si="301"/>
        <v>1</v>
      </c>
      <c r="L359" s="228">
        <f t="shared" si="302"/>
        <v>1</v>
      </c>
      <c r="M359" s="44" t="s">
        <v>120</v>
      </c>
      <c r="N359" s="33">
        <v>1</v>
      </c>
      <c r="O359" s="43" t="s">
        <v>1915</v>
      </c>
      <c r="P359" s="33">
        <v>1</v>
      </c>
      <c r="Q359" s="43" t="s">
        <v>1916</v>
      </c>
      <c r="R359" s="33">
        <v>0</v>
      </c>
      <c r="S359" s="43" t="s">
        <v>129</v>
      </c>
      <c r="T359" s="33">
        <v>0.5</v>
      </c>
      <c r="U359" s="43" t="s">
        <v>1917</v>
      </c>
      <c r="V359" s="33">
        <v>1</v>
      </c>
      <c r="W359" s="43" t="s">
        <v>129</v>
      </c>
      <c r="X359" s="33">
        <v>1</v>
      </c>
      <c r="Y359" s="43" t="s">
        <v>1918</v>
      </c>
      <c r="Z359" s="65">
        <v>1</v>
      </c>
      <c r="AA359" s="66">
        <v>0</v>
      </c>
      <c r="AB359" s="33"/>
      <c r="AC359" s="33"/>
      <c r="AD359" s="33"/>
      <c r="AE359" s="33"/>
      <c r="AF359" s="33"/>
      <c r="AG359" s="33"/>
      <c r="AH359" s="33"/>
      <c r="AI359" s="33"/>
      <c r="AJ359" s="33"/>
      <c r="AK359" s="33"/>
      <c r="AL359" s="33"/>
      <c r="AM359" s="33"/>
    </row>
    <row r="360" spans="1:39" ht="15.75" customHeight="1">
      <c r="A360" s="35" t="s">
        <v>10</v>
      </c>
      <c r="B360" s="60" t="s">
        <v>25</v>
      </c>
      <c r="C360" s="48" t="s">
        <v>28</v>
      </c>
      <c r="D360" s="48"/>
      <c r="E360" s="48"/>
      <c r="F360" s="222"/>
      <c r="G360" s="240">
        <f t="shared" ref="G360:L360" si="303">ROUND(AVERAGE(G361:G381),2)</f>
        <v>0.9</v>
      </c>
      <c r="H360" s="240">
        <f t="shared" si="303"/>
        <v>0.24</v>
      </c>
      <c r="I360" s="240">
        <f t="shared" si="303"/>
        <v>7.0000000000000007E-2</v>
      </c>
      <c r="J360" s="240">
        <f t="shared" si="303"/>
        <v>0.88</v>
      </c>
      <c r="K360" s="240">
        <f t="shared" si="303"/>
        <v>0.88</v>
      </c>
      <c r="L360" s="240">
        <f t="shared" si="303"/>
        <v>0.79</v>
      </c>
      <c r="M360" s="48"/>
      <c r="N360" s="54"/>
      <c r="O360" s="50"/>
      <c r="P360" s="54"/>
      <c r="Q360" s="50"/>
      <c r="R360" s="54"/>
      <c r="S360" s="50"/>
      <c r="T360" s="54"/>
      <c r="U360" s="50"/>
      <c r="V360" s="54"/>
      <c r="W360" s="50"/>
      <c r="X360" s="54"/>
      <c r="Y360" s="50"/>
      <c r="Z360" s="54"/>
      <c r="AA360" s="54"/>
      <c r="AB360" s="33"/>
      <c r="AC360" s="33"/>
      <c r="AD360" s="33"/>
      <c r="AE360" s="33"/>
      <c r="AF360" s="33"/>
      <c r="AG360" s="33"/>
      <c r="AH360" s="33"/>
      <c r="AI360" s="33"/>
      <c r="AJ360" s="33"/>
      <c r="AK360" s="33"/>
      <c r="AL360" s="33"/>
      <c r="AM360" s="33"/>
    </row>
    <row r="361" spans="1:39" ht="15.75" customHeight="1">
      <c r="A361" s="35" t="s">
        <v>10</v>
      </c>
      <c r="B361" s="60" t="s">
        <v>25</v>
      </c>
      <c r="C361" s="50" t="s">
        <v>28</v>
      </c>
      <c r="D361" s="43"/>
      <c r="E361" s="43"/>
      <c r="F361" s="220" t="s">
        <v>1919</v>
      </c>
      <c r="G361" s="228">
        <f t="shared" ref="G361:G381" si="304">IF(N361&lt;0, "N/A", (N361 - AA361)/(Z361-AA361))</f>
        <v>1</v>
      </c>
      <c r="H361" s="228">
        <f t="shared" ref="H361:H381" si="305">IF(P361&lt;0, "N/A", (P361 - AA361)/(Z361-AA361))</f>
        <v>0.5</v>
      </c>
      <c r="I361" s="228">
        <f t="shared" ref="I361:I381" si="306">IF(R361&lt;0, "N/A", (R361 - AA361)/(Z361-AA361))</f>
        <v>0.5</v>
      </c>
      <c r="J361" s="228">
        <f t="shared" ref="J361:J381" si="307">IF(T361&lt;0, "N/A", (T361 - AA361)/(Z361-AA361))</f>
        <v>1</v>
      </c>
      <c r="K361" s="228">
        <f t="shared" ref="K361:K381" si="308">IF(V361&lt;0, "N/A", (V361 - AA361)/(Z361-AA361))</f>
        <v>1</v>
      </c>
      <c r="L361" s="228">
        <f t="shared" ref="L361:L381" si="309">IF(X361&lt;0, "N/A", (X361 - AA361)/(Z361-AA361))</f>
        <v>1</v>
      </c>
      <c r="M361" s="44" t="s">
        <v>120</v>
      </c>
      <c r="N361" s="33">
        <v>1</v>
      </c>
      <c r="O361" s="43" t="s">
        <v>1920</v>
      </c>
      <c r="P361" s="33">
        <v>0.5</v>
      </c>
      <c r="Q361" s="43" t="s">
        <v>1921</v>
      </c>
      <c r="R361" s="33">
        <v>0.5</v>
      </c>
      <c r="S361" s="43" t="s">
        <v>1922</v>
      </c>
      <c r="T361" s="33">
        <v>1</v>
      </c>
      <c r="U361" s="43" t="s">
        <v>1923</v>
      </c>
      <c r="V361" s="33">
        <v>1</v>
      </c>
      <c r="W361" s="43" t="s">
        <v>129</v>
      </c>
      <c r="X361" s="33">
        <v>1</v>
      </c>
      <c r="Y361" s="43" t="s">
        <v>129</v>
      </c>
      <c r="Z361" s="65">
        <v>1</v>
      </c>
      <c r="AA361" s="66">
        <v>0</v>
      </c>
      <c r="AB361" s="33"/>
      <c r="AC361" s="33"/>
      <c r="AD361" s="33"/>
      <c r="AE361" s="33"/>
      <c r="AF361" s="33"/>
      <c r="AG361" s="33"/>
      <c r="AH361" s="33"/>
      <c r="AI361" s="33"/>
      <c r="AJ361" s="33"/>
      <c r="AK361" s="33"/>
      <c r="AL361" s="33"/>
      <c r="AM361" s="33"/>
    </row>
    <row r="362" spans="1:39" ht="15.75" customHeight="1">
      <c r="A362" s="35" t="s">
        <v>10</v>
      </c>
      <c r="B362" s="60" t="s">
        <v>25</v>
      </c>
      <c r="C362" s="50" t="s">
        <v>28</v>
      </c>
      <c r="D362" s="43"/>
      <c r="E362" s="43"/>
      <c r="F362" s="220" t="s">
        <v>1924</v>
      </c>
      <c r="G362" s="228">
        <f t="shared" si="304"/>
        <v>0.5</v>
      </c>
      <c r="H362" s="228">
        <f t="shared" si="305"/>
        <v>0</v>
      </c>
      <c r="I362" s="228">
        <f t="shared" si="306"/>
        <v>0</v>
      </c>
      <c r="J362" s="228">
        <f t="shared" si="307"/>
        <v>1</v>
      </c>
      <c r="K362" s="228">
        <f t="shared" si="308"/>
        <v>1</v>
      </c>
      <c r="L362" s="228">
        <f t="shared" si="309"/>
        <v>1</v>
      </c>
      <c r="M362" s="44" t="s">
        <v>120</v>
      </c>
      <c r="N362" s="33">
        <v>0.5</v>
      </c>
      <c r="O362" s="43" t="s">
        <v>1925</v>
      </c>
      <c r="P362" s="185">
        <v>0</v>
      </c>
      <c r="Q362" s="43" t="s">
        <v>1926</v>
      </c>
      <c r="R362" s="33">
        <v>0</v>
      </c>
      <c r="S362" s="43" t="s">
        <v>129</v>
      </c>
      <c r="T362" s="33">
        <v>1</v>
      </c>
      <c r="U362" s="43" t="s">
        <v>1927</v>
      </c>
      <c r="V362" s="33">
        <v>1</v>
      </c>
      <c r="W362" s="43" t="s">
        <v>129</v>
      </c>
      <c r="X362" s="33">
        <v>1</v>
      </c>
      <c r="Y362" s="43" t="s">
        <v>129</v>
      </c>
      <c r="Z362" s="65">
        <v>1</v>
      </c>
      <c r="AA362" s="66">
        <v>0</v>
      </c>
      <c r="AB362" s="33"/>
      <c r="AC362" s="33"/>
      <c r="AD362" s="33"/>
      <c r="AE362" s="33"/>
      <c r="AF362" s="33"/>
      <c r="AG362" s="33"/>
      <c r="AH362" s="33"/>
      <c r="AI362" s="33"/>
      <c r="AJ362" s="33"/>
      <c r="AK362" s="33"/>
      <c r="AL362" s="33"/>
      <c r="AM362" s="33"/>
    </row>
    <row r="363" spans="1:39" ht="15.75" customHeight="1">
      <c r="A363" s="35" t="s">
        <v>10</v>
      </c>
      <c r="B363" s="60" t="s">
        <v>25</v>
      </c>
      <c r="C363" s="50" t="s">
        <v>28</v>
      </c>
      <c r="D363" s="43"/>
      <c r="E363" s="43"/>
      <c r="F363" s="220" t="s">
        <v>1928</v>
      </c>
      <c r="G363" s="228">
        <f t="shared" si="304"/>
        <v>1</v>
      </c>
      <c r="H363" s="228">
        <f t="shared" si="305"/>
        <v>0.5</v>
      </c>
      <c r="I363" s="228">
        <f t="shared" si="306"/>
        <v>0</v>
      </c>
      <c r="J363" s="228">
        <f t="shared" si="307"/>
        <v>1</v>
      </c>
      <c r="K363" s="228">
        <f t="shared" si="308"/>
        <v>1</v>
      </c>
      <c r="L363" s="228">
        <f t="shared" si="309"/>
        <v>0.5</v>
      </c>
      <c r="M363" s="44" t="s">
        <v>120</v>
      </c>
      <c r="N363" s="33">
        <v>1</v>
      </c>
      <c r="O363" s="43" t="s">
        <v>129</v>
      </c>
      <c r="P363" s="33">
        <v>0.5</v>
      </c>
      <c r="Q363" s="43" t="s">
        <v>1929</v>
      </c>
      <c r="R363" s="33">
        <v>0</v>
      </c>
      <c r="S363" s="43" t="s">
        <v>129</v>
      </c>
      <c r="T363" s="33">
        <v>1</v>
      </c>
      <c r="U363" s="43" t="s">
        <v>1930</v>
      </c>
      <c r="V363" s="33">
        <v>1</v>
      </c>
      <c r="W363" s="43" t="s">
        <v>129</v>
      </c>
      <c r="X363" s="33">
        <v>0.5</v>
      </c>
      <c r="Y363" s="43" t="s">
        <v>1931</v>
      </c>
      <c r="Z363" s="65">
        <v>1</v>
      </c>
      <c r="AA363" s="66">
        <v>0</v>
      </c>
      <c r="AB363" s="33"/>
      <c r="AC363" s="33"/>
      <c r="AD363" s="33"/>
      <c r="AE363" s="33"/>
      <c r="AF363" s="33"/>
      <c r="AG363" s="33"/>
      <c r="AH363" s="33"/>
      <c r="AI363" s="33"/>
      <c r="AJ363" s="33"/>
      <c r="AK363" s="33"/>
      <c r="AL363" s="33"/>
      <c r="AM363" s="33"/>
    </row>
    <row r="364" spans="1:39" ht="15.75" customHeight="1">
      <c r="A364" s="35" t="s">
        <v>10</v>
      </c>
      <c r="B364" s="60" t="s">
        <v>25</v>
      </c>
      <c r="C364" s="50" t="s">
        <v>28</v>
      </c>
      <c r="D364" s="43"/>
      <c r="E364" s="43"/>
      <c r="F364" s="220" t="s">
        <v>1932</v>
      </c>
      <c r="G364" s="228">
        <f t="shared" si="304"/>
        <v>1</v>
      </c>
      <c r="H364" s="228">
        <f t="shared" si="305"/>
        <v>0</v>
      </c>
      <c r="I364" s="228">
        <f t="shared" si="306"/>
        <v>0</v>
      </c>
      <c r="J364" s="228">
        <f t="shared" si="307"/>
        <v>1</v>
      </c>
      <c r="K364" s="228">
        <f t="shared" si="308"/>
        <v>1</v>
      </c>
      <c r="L364" s="228">
        <f t="shared" si="309"/>
        <v>1</v>
      </c>
      <c r="M364" s="44" t="s">
        <v>120</v>
      </c>
      <c r="N364" s="33">
        <v>1</v>
      </c>
      <c r="O364" s="43" t="s">
        <v>129</v>
      </c>
      <c r="P364" s="185">
        <v>0</v>
      </c>
      <c r="Q364" s="43" t="s">
        <v>1933</v>
      </c>
      <c r="R364" s="185">
        <v>0</v>
      </c>
      <c r="S364" s="43" t="s">
        <v>129</v>
      </c>
      <c r="T364" s="33">
        <v>1</v>
      </c>
      <c r="U364" s="43" t="s">
        <v>1934</v>
      </c>
      <c r="V364" s="33">
        <v>1</v>
      </c>
      <c r="W364" s="43" t="s">
        <v>129</v>
      </c>
      <c r="X364" s="33">
        <v>1</v>
      </c>
      <c r="Y364" s="43" t="s">
        <v>129</v>
      </c>
      <c r="Z364" s="65">
        <v>1</v>
      </c>
      <c r="AA364" s="66">
        <v>0</v>
      </c>
      <c r="AB364" s="33"/>
      <c r="AC364" s="33"/>
      <c r="AD364" s="33"/>
      <c r="AE364" s="33"/>
      <c r="AF364" s="33"/>
      <c r="AG364" s="33"/>
      <c r="AH364" s="33"/>
      <c r="AI364" s="33"/>
      <c r="AJ364" s="33"/>
      <c r="AK364" s="33"/>
      <c r="AL364" s="33"/>
      <c r="AM364" s="33"/>
    </row>
    <row r="365" spans="1:39" ht="15.75" customHeight="1">
      <c r="A365" s="35" t="s">
        <v>10</v>
      </c>
      <c r="B365" s="60" t="s">
        <v>25</v>
      </c>
      <c r="C365" s="50" t="s">
        <v>28</v>
      </c>
      <c r="D365" s="43"/>
      <c r="E365" s="43"/>
      <c r="F365" s="220" t="s">
        <v>1935</v>
      </c>
      <c r="G365" s="228">
        <f t="shared" si="304"/>
        <v>1</v>
      </c>
      <c r="H365" s="228">
        <f t="shared" si="305"/>
        <v>0</v>
      </c>
      <c r="I365" s="228">
        <f t="shared" si="306"/>
        <v>0</v>
      </c>
      <c r="J365" s="228">
        <f t="shared" si="307"/>
        <v>1</v>
      </c>
      <c r="K365" s="228">
        <f t="shared" si="308"/>
        <v>0.5</v>
      </c>
      <c r="L365" s="228">
        <f t="shared" si="309"/>
        <v>0.5</v>
      </c>
      <c r="M365" s="44" t="s">
        <v>120</v>
      </c>
      <c r="N365" s="33">
        <v>1</v>
      </c>
      <c r="O365" s="43" t="s">
        <v>129</v>
      </c>
      <c r="P365" s="185">
        <v>0</v>
      </c>
      <c r="Q365" s="43" t="s">
        <v>1936</v>
      </c>
      <c r="R365" s="185">
        <v>0</v>
      </c>
      <c r="S365" s="43" t="s">
        <v>129</v>
      </c>
      <c r="T365" s="33">
        <v>1</v>
      </c>
      <c r="U365" s="43" t="s">
        <v>1937</v>
      </c>
      <c r="V365" s="33">
        <v>0.5</v>
      </c>
      <c r="W365" s="43" t="s">
        <v>129</v>
      </c>
      <c r="X365" s="33">
        <v>0.5</v>
      </c>
      <c r="Y365" s="43" t="s">
        <v>129</v>
      </c>
      <c r="Z365" s="65">
        <v>1</v>
      </c>
      <c r="AA365" s="66">
        <v>0</v>
      </c>
      <c r="AB365" s="33"/>
      <c r="AC365" s="33"/>
      <c r="AD365" s="33"/>
      <c r="AE365" s="33"/>
      <c r="AF365" s="33"/>
      <c r="AG365" s="33"/>
      <c r="AH365" s="33"/>
      <c r="AI365" s="33"/>
      <c r="AJ365" s="33"/>
      <c r="AK365" s="33"/>
      <c r="AL365" s="33"/>
      <c r="AM365" s="33"/>
    </row>
    <row r="366" spans="1:39" ht="15.75" customHeight="1">
      <c r="A366" s="35" t="s">
        <v>10</v>
      </c>
      <c r="B366" s="60" t="s">
        <v>25</v>
      </c>
      <c r="C366" s="50" t="s">
        <v>28</v>
      </c>
      <c r="D366" s="43"/>
      <c r="E366" s="43"/>
      <c r="F366" s="220" t="s">
        <v>1938</v>
      </c>
      <c r="G366" s="228">
        <f t="shared" si="304"/>
        <v>1</v>
      </c>
      <c r="H366" s="228">
        <f t="shared" si="305"/>
        <v>0</v>
      </c>
      <c r="I366" s="228">
        <f t="shared" si="306"/>
        <v>0</v>
      </c>
      <c r="J366" s="228">
        <f t="shared" si="307"/>
        <v>1</v>
      </c>
      <c r="K366" s="228">
        <f t="shared" si="308"/>
        <v>1</v>
      </c>
      <c r="L366" s="228">
        <f t="shared" si="309"/>
        <v>1</v>
      </c>
      <c r="M366" s="44" t="s">
        <v>120</v>
      </c>
      <c r="N366" s="33">
        <v>1</v>
      </c>
      <c r="O366" s="43" t="s">
        <v>129</v>
      </c>
      <c r="P366" s="33">
        <v>0</v>
      </c>
      <c r="Q366" s="43" t="s">
        <v>1939</v>
      </c>
      <c r="R366" s="185">
        <v>0</v>
      </c>
      <c r="S366" s="43" t="s">
        <v>129</v>
      </c>
      <c r="T366" s="33">
        <v>1</v>
      </c>
      <c r="U366" s="43" t="s">
        <v>1937</v>
      </c>
      <c r="V366" s="33">
        <v>1</v>
      </c>
      <c r="W366" s="43" t="s">
        <v>129</v>
      </c>
      <c r="X366" s="33">
        <v>1</v>
      </c>
      <c r="Y366" s="43" t="s">
        <v>129</v>
      </c>
      <c r="Z366" s="65">
        <v>1</v>
      </c>
      <c r="AA366" s="66">
        <v>0</v>
      </c>
      <c r="AB366" s="33"/>
      <c r="AC366" s="33"/>
      <c r="AD366" s="33"/>
      <c r="AE366" s="33"/>
      <c r="AF366" s="33"/>
      <c r="AG366" s="33"/>
      <c r="AH366" s="33"/>
      <c r="AI366" s="33"/>
      <c r="AJ366" s="33"/>
      <c r="AK366" s="33"/>
      <c r="AL366" s="33"/>
      <c r="AM366" s="33"/>
    </row>
    <row r="367" spans="1:39" ht="15.75" customHeight="1">
      <c r="A367" s="35" t="s">
        <v>10</v>
      </c>
      <c r="B367" s="60" t="s">
        <v>25</v>
      </c>
      <c r="C367" s="50" t="s">
        <v>28</v>
      </c>
      <c r="D367" s="43"/>
      <c r="E367" s="43"/>
      <c r="F367" s="220" t="s">
        <v>1940</v>
      </c>
      <c r="G367" s="228">
        <f t="shared" si="304"/>
        <v>1</v>
      </c>
      <c r="H367" s="228">
        <f t="shared" si="305"/>
        <v>0</v>
      </c>
      <c r="I367" s="228">
        <f t="shared" si="306"/>
        <v>0</v>
      </c>
      <c r="J367" s="228">
        <f t="shared" si="307"/>
        <v>1</v>
      </c>
      <c r="K367" s="228">
        <f t="shared" si="308"/>
        <v>1</v>
      </c>
      <c r="L367" s="228">
        <f t="shared" si="309"/>
        <v>1</v>
      </c>
      <c r="M367" s="44" t="s">
        <v>120</v>
      </c>
      <c r="N367" s="33">
        <v>1</v>
      </c>
      <c r="O367" s="43" t="s">
        <v>129</v>
      </c>
      <c r="P367" s="33">
        <v>0</v>
      </c>
      <c r="Q367" s="43" t="s">
        <v>1941</v>
      </c>
      <c r="R367" s="33">
        <v>0</v>
      </c>
      <c r="S367" s="43" t="s">
        <v>129</v>
      </c>
      <c r="T367" s="33">
        <v>1</v>
      </c>
      <c r="U367" s="43" t="s">
        <v>1942</v>
      </c>
      <c r="V367" s="33">
        <v>1</v>
      </c>
      <c r="W367" s="43" t="s">
        <v>129</v>
      </c>
      <c r="X367" s="33">
        <v>1</v>
      </c>
      <c r="Y367" s="43" t="s">
        <v>129</v>
      </c>
      <c r="Z367" s="65">
        <v>1</v>
      </c>
      <c r="AA367" s="66">
        <v>0</v>
      </c>
      <c r="AB367" s="33"/>
      <c r="AC367" s="33"/>
      <c r="AD367" s="33"/>
      <c r="AE367" s="33"/>
      <c r="AF367" s="33"/>
      <c r="AG367" s="33"/>
      <c r="AH367" s="33"/>
      <c r="AI367" s="33"/>
      <c r="AJ367" s="33"/>
      <c r="AK367" s="33"/>
      <c r="AL367" s="33"/>
      <c r="AM367" s="33"/>
    </row>
    <row r="368" spans="1:39" ht="15.75" customHeight="1">
      <c r="A368" s="35" t="s">
        <v>10</v>
      </c>
      <c r="B368" s="60" t="s">
        <v>25</v>
      </c>
      <c r="C368" s="50" t="s">
        <v>28</v>
      </c>
      <c r="D368" s="43"/>
      <c r="E368" s="43"/>
      <c r="F368" s="220" t="s">
        <v>1943</v>
      </c>
      <c r="G368" s="228">
        <f t="shared" si="304"/>
        <v>1</v>
      </c>
      <c r="H368" s="228">
        <f t="shared" si="305"/>
        <v>1</v>
      </c>
      <c r="I368" s="228">
        <f t="shared" si="306"/>
        <v>0.5</v>
      </c>
      <c r="J368" s="228">
        <f t="shared" si="307"/>
        <v>1</v>
      </c>
      <c r="K368" s="228">
        <f t="shared" si="308"/>
        <v>1</v>
      </c>
      <c r="L368" s="228">
        <f t="shared" si="309"/>
        <v>0.5</v>
      </c>
      <c r="M368" s="44" t="s">
        <v>120</v>
      </c>
      <c r="N368" s="33">
        <v>1</v>
      </c>
      <c r="O368" s="43" t="s">
        <v>1944</v>
      </c>
      <c r="P368" s="33">
        <v>1</v>
      </c>
      <c r="Q368" s="43" t="s">
        <v>1945</v>
      </c>
      <c r="R368" s="33">
        <v>0.5</v>
      </c>
      <c r="S368" s="43" t="s">
        <v>129</v>
      </c>
      <c r="T368" s="33">
        <v>1</v>
      </c>
      <c r="U368" s="43" t="s">
        <v>1946</v>
      </c>
      <c r="V368" s="33">
        <v>1</v>
      </c>
      <c r="W368" s="43" t="s">
        <v>129</v>
      </c>
      <c r="X368" s="33">
        <v>0.5</v>
      </c>
      <c r="Y368" s="43" t="s">
        <v>1947</v>
      </c>
      <c r="Z368" s="65">
        <v>1</v>
      </c>
      <c r="AA368" s="66">
        <v>0</v>
      </c>
      <c r="AB368" s="33"/>
      <c r="AC368" s="33"/>
      <c r="AD368" s="33"/>
      <c r="AE368" s="33"/>
      <c r="AF368" s="33"/>
      <c r="AG368" s="33"/>
      <c r="AH368" s="33"/>
      <c r="AI368" s="33"/>
      <c r="AJ368" s="33"/>
      <c r="AK368" s="33"/>
      <c r="AL368" s="33"/>
      <c r="AM368" s="33"/>
    </row>
    <row r="369" spans="1:39" ht="15.75" customHeight="1">
      <c r="A369" s="35" t="s">
        <v>10</v>
      </c>
      <c r="B369" s="60" t="s">
        <v>25</v>
      </c>
      <c r="C369" s="50" t="s">
        <v>28</v>
      </c>
      <c r="D369" s="43"/>
      <c r="E369" s="43"/>
      <c r="F369" s="220" t="s">
        <v>1948</v>
      </c>
      <c r="G369" s="228">
        <f t="shared" si="304"/>
        <v>1</v>
      </c>
      <c r="H369" s="228">
        <f t="shared" si="305"/>
        <v>1</v>
      </c>
      <c r="I369" s="228">
        <f t="shared" si="306"/>
        <v>0</v>
      </c>
      <c r="J369" s="228">
        <f t="shared" si="307"/>
        <v>1</v>
      </c>
      <c r="K369" s="228">
        <f t="shared" si="308"/>
        <v>1</v>
      </c>
      <c r="L369" s="228">
        <f t="shared" si="309"/>
        <v>0.5</v>
      </c>
      <c r="M369" s="44" t="s">
        <v>120</v>
      </c>
      <c r="N369" s="33">
        <v>1</v>
      </c>
      <c r="O369" s="43" t="s">
        <v>1949</v>
      </c>
      <c r="P369" s="33">
        <v>1</v>
      </c>
      <c r="Q369" s="43" t="s">
        <v>1950</v>
      </c>
      <c r="R369" s="33">
        <v>0</v>
      </c>
      <c r="S369" s="43" t="s">
        <v>129</v>
      </c>
      <c r="T369" s="33">
        <v>1</v>
      </c>
      <c r="U369" s="43" t="s">
        <v>1951</v>
      </c>
      <c r="V369" s="33">
        <v>1</v>
      </c>
      <c r="W369" s="43" t="s">
        <v>129</v>
      </c>
      <c r="X369" s="33">
        <v>0.5</v>
      </c>
      <c r="Y369" s="43" t="s">
        <v>1952</v>
      </c>
      <c r="Z369" s="65">
        <v>1</v>
      </c>
      <c r="AA369" s="66">
        <v>0</v>
      </c>
      <c r="AB369" s="33"/>
      <c r="AC369" s="33"/>
      <c r="AD369" s="33"/>
      <c r="AE369" s="33"/>
      <c r="AF369" s="33"/>
      <c r="AG369" s="33"/>
      <c r="AH369" s="33"/>
      <c r="AI369" s="33"/>
      <c r="AJ369" s="33"/>
      <c r="AK369" s="33"/>
      <c r="AL369" s="33"/>
      <c r="AM369" s="33"/>
    </row>
    <row r="370" spans="1:39" ht="15.75" customHeight="1">
      <c r="A370" s="35" t="s">
        <v>10</v>
      </c>
      <c r="B370" s="60" t="s">
        <v>25</v>
      </c>
      <c r="C370" s="50" t="s">
        <v>28</v>
      </c>
      <c r="D370" s="43"/>
      <c r="E370" s="43"/>
      <c r="F370" s="220" t="s">
        <v>1953</v>
      </c>
      <c r="G370" s="228">
        <f t="shared" si="304"/>
        <v>1</v>
      </c>
      <c r="H370" s="228">
        <f t="shared" si="305"/>
        <v>0</v>
      </c>
      <c r="I370" s="228">
        <f t="shared" si="306"/>
        <v>0</v>
      </c>
      <c r="J370" s="228">
        <f t="shared" si="307"/>
        <v>1</v>
      </c>
      <c r="K370" s="228">
        <f t="shared" si="308"/>
        <v>1</v>
      </c>
      <c r="L370" s="228">
        <f t="shared" si="309"/>
        <v>0.5</v>
      </c>
      <c r="M370" s="44" t="s">
        <v>142</v>
      </c>
      <c r="N370" s="33">
        <v>1</v>
      </c>
      <c r="O370" s="43" t="s">
        <v>1954</v>
      </c>
      <c r="P370" s="33">
        <v>0</v>
      </c>
      <c r="Q370" s="43" t="s">
        <v>1955</v>
      </c>
      <c r="R370" s="33">
        <v>0</v>
      </c>
      <c r="S370" s="43" t="s">
        <v>129</v>
      </c>
      <c r="T370" s="33">
        <v>1</v>
      </c>
      <c r="U370" s="43" t="s">
        <v>1956</v>
      </c>
      <c r="V370" s="33">
        <v>1</v>
      </c>
      <c r="W370" s="43" t="s">
        <v>129</v>
      </c>
      <c r="X370" s="33">
        <v>0.5</v>
      </c>
      <c r="Y370" s="43" t="s">
        <v>1957</v>
      </c>
      <c r="Z370" s="65">
        <v>1</v>
      </c>
      <c r="AA370" s="66">
        <v>0</v>
      </c>
      <c r="AB370" s="33"/>
      <c r="AC370" s="33"/>
      <c r="AD370" s="33"/>
      <c r="AE370" s="33"/>
      <c r="AF370" s="33"/>
      <c r="AG370" s="33"/>
      <c r="AH370" s="33"/>
      <c r="AI370" s="33"/>
      <c r="AJ370" s="33"/>
      <c r="AK370" s="33"/>
      <c r="AL370" s="33"/>
      <c r="AM370" s="33"/>
    </row>
    <row r="371" spans="1:39" ht="15.75" customHeight="1">
      <c r="A371" s="35" t="s">
        <v>10</v>
      </c>
      <c r="B371" s="60" t="s">
        <v>25</v>
      </c>
      <c r="C371" s="50" t="s">
        <v>28</v>
      </c>
      <c r="D371" s="43"/>
      <c r="E371" s="43"/>
      <c r="F371" s="220" t="s">
        <v>1958</v>
      </c>
      <c r="G371" s="228">
        <f t="shared" si="304"/>
        <v>1</v>
      </c>
      <c r="H371" s="228">
        <f t="shared" si="305"/>
        <v>1</v>
      </c>
      <c r="I371" s="228">
        <f t="shared" si="306"/>
        <v>0.5</v>
      </c>
      <c r="J371" s="228">
        <f t="shared" si="307"/>
        <v>1</v>
      </c>
      <c r="K371" s="228">
        <f t="shared" si="308"/>
        <v>1</v>
      </c>
      <c r="L371" s="228">
        <f t="shared" si="309"/>
        <v>1</v>
      </c>
      <c r="M371" s="44" t="s">
        <v>120</v>
      </c>
      <c r="N371" s="33">
        <v>1</v>
      </c>
      <c r="O371" s="43" t="s">
        <v>1959</v>
      </c>
      <c r="P371" s="33">
        <v>1</v>
      </c>
      <c r="Q371" s="43" t="s">
        <v>1960</v>
      </c>
      <c r="R371" s="33">
        <v>0.5</v>
      </c>
      <c r="S371" s="43" t="s">
        <v>129</v>
      </c>
      <c r="T371" s="33">
        <v>1</v>
      </c>
      <c r="U371" s="43" t="s">
        <v>1961</v>
      </c>
      <c r="V371" s="33">
        <v>1</v>
      </c>
      <c r="W371" s="43" t="s">
        <v>129</v>
      </c>
      <c r="X371" s="33">
        <v>1</v>
      </c>
      <c r="Y371" s="43" t="s">
        <v>129</v>
      </c>
      <c r="Z371" s="65">
        <v>1</v>
      </c>
      <c r="AA371" s="66">
        <v>0</v>
      </c>
      <c r="AB371" s="33"/>
      <c r="AC371" s="33"/>
      <c r="AD371" s="33"/>
      <c r="AE371" s="33"/>
      <c r="AF371" s="33"/>
      <c r="AG371" s="33"/>
      <c r="AH371" s="33"/>
      <c r="AI371" s="33"/>
      <c r="AJ371" s="33"/>
      <c r="AK371" s="33"/>
      <c r="AL371" s="33"/>
      <c r="AM371" s="33"/>
    </row>
    <row r="372" spans="1:39" ht="15.75" customHeight="1">
      <c r="A372" s="35" t="s">
        <v>10</v>
      </c>
      <c r="B372" s="60" t="s">
        <v>25</v>
      </c>
      <c r="C372" s="50" t="s">
        <v>28</v>
      </c>
      <c r="D372" s="43"/>
      <c r="E372" s="43"/>
      <c r="F372" s="220" t="s">
        <v>1962</v>
      </c>
      <c r="G372" s="228">
        <f t="shared" si="304"/>
        <v>1</v>
      </c>
      <c r="H372" s="228">
        <f t="shared" si="305"/>
        <v>0</v>
      </c>
      <c r="I372" s="228">
        <f t="shared" si="306"/>
        <v>0</v>
      </c>
      <c r="J372" s="228">
        <f t="shared" si="307"/>
        <v>1</v>
      </c>
      <c r="K372" s="228">
        <f t="shared" si="308"/>
        <v>1</v>
      </c>
      <c r="L372" s="228">
        <f t="shared" si="309"/>
        <v>1</v>
      </c>
      <c r="M372" s="44" t="s">
        <v>120</v>
      </c>
      <c r="N372" s="33">
        <v>1</v>
      </c>
      <c r="O372" s="43" t="s">
        <v>1963</v>
      </c>
      <c r="P372" s="33">
        <v>0</v>
      </c>
      <c r="Q372" s="43" t="s">
        <v>1964</v>
      </c>
      <c r="R372" s="33">
        <v>0</v>
      </c>
      <c r="S372" s="43" t="s">
        <v>129</v>
      </c>
      <c r="T372" s="33">
        <v>1</v>
      </c>
      <c r="U372" s="43" t="s">
        <v>1965</v>
      </c>
      <c r="V372" s="33">
        <v>1</v>
      </c>
      <c r="W372" s="43" t="s">
        <v>129</v>
      </c>
      <c r="X372" s="33">
        <v>1</v>
      </c>
      <c r="Y372" s="43" t="s">
        <v>129</v>
      </c>
      <c r="Z372" s="65">
        <v>1</v>
      </c>
      <c r="AA372" s="66">
        <v>0</v>
      </c>
      <c r="AB372" s="33"/>
      <c r="AC372" s="33"/>
      <c r="AD372" s="33"/>
      <c r="AE372" s="33"/>
      <c r="AF372" s="33"/>
      <c r="AG372" s="33"/>
      <c r="AH372" s="33"/>
      <c r="AI372" s="33"/>
      <c r="AJ372" s="33"/>
      <c r="AK372" s="33"/>
      <c r="AL372" s="33"/>
      <c r="AM372" s="33"/>
    </row>
    <row r="373" spans="1:39" ht="15.75" customHeight="1">
      <c r="A373" s="35" t="s">
        <v>10</v>
      </c>
      <c r="B373" s="60" t="s">
        <v>25</v>
      </c>
      <c r="C373" s="50" t="s">
        <v>28</v>
      </c>
      <c r="D373" s="43"/>
      <c r="E373" s="43"/>
      <c r="F373" s="220" t="s">
        <v>1966</v>
      </c>
      <c r="G373" s="228">
        <f t="shared" si="304"/>
        <v>1</v>
      </c>
      <c r="H373" s="228">
        <f t="shared" si="305"/>
        <v>0</v>
      </c>
      <c r="I373" s="228">
        <f t="shared" si="306"/>
        <v>0</v>
      </c>
      <c r="J373" s="228">
        <f t="shared" si="307"/>
        <v>1</v>
      </c>
      <c r="K373" s="228">
        <f t="shared" si="308"/>
        <v>1</v>
      </c>
      <c r="L373" s="228">
        <f t="shared" si="309"/>
        <v>0</v>
      </c>
      <c r="M373" s="44" t="s">
        <v>142</v>
      </c>
      <c r="N373" s="33">
        <v>1</v>
      </c>
      <c r="O373" s="43" t="s">
        <v>1967</v>
      </c>
      <c r="P373" s="33">
        <v>0</v>
      </c>
      <c r="Q373" s="43" t="s">
        <v>1968</v>
      </c>
      <c r="R373" s="33">
        <v>0</v>
      </c>
      <c r="S373" s="43" t="s">
        <v>129</v>
      </c>
      <c r="T373" s="33">
        <v>1</v>
      </c>
      <c r="U373" s="43" t="s">
        <v>1969</v>
      </c>
      <c r="V373" s="33">
        <v>1</v>
      </c>
      <c r="W373" s="43" t="s">
        <v>129</v>
      </c>
      <c r="X373" s="33">
        <v>0</v>
      </c>
      <c r="Y373" s="43" t="s">
        <v>1970</v>
      </c>
      <c r="Z373" s="65">
        <v>1</v>
      </c>
      <c r="AA373" s="66">
        <v>0</v>
      </c>
      <c r="AB373" s="33"/>
      <c r="AC373" s="33"/>
      <c r="AD373" s="33"/>
      <c r="AE373" s="33"/>
      <c r="AF373" s="33"/>
      <c r="AG373" s="33"/>
      <c r="AH373" s="33"/>
      <c r="AI373" s="33"/>
      <c r="AJ373" s="33"/>
      <c r="AK373" s="33"/>
      <c r="AL373" s="33"/>
      <c r="AM373" s="33"/>
    </row>
    <row r="374" spans="1:39" ht="15.75" customHeight="1">
      <c r="A374" s="35" t="s">
        <v>10</v>
      </c>
      <c r="B374" s="60" t="s">
        <v>25</v>
      </c>
      <c r="C374" s="50" t="s">
        <v>28</v>
      </c>
      <c r="D374" s="43"/>
      <c r="E374" s="43"/>
      <c r="F374" s="220" t="s">
        <v>1971</v>
      </c>
      <c r="G374" s="228">
        <f t="shared" si="304"/>
        <v>1</v>
      </c>
      <c r="H374" s="228">
        <f t="shared" si="305"/>
        <v>0</v>
      </c>
      <c r="I374" s="228">
        <f t="shared" si="306"/>
        <v>0</v>
      </c>
      <c r="J374" s="228">
        <f t="shared" si="307"/>
        <v>0</v>
      </c>
      <c r="K374" s="228">
        <f t="shared" si="308"/>
        <v>1</v>
      </c>
      <c r="L374" s="228">
        <f t="shared" si="309"/>
        <v>1</v>
      </c>
      <c r="M374" s="44" t="s">
        <v>142</v>
      </c>
      <c r="N374" s="33">
        <v>1</v>
      </c>
      <c r="O374" s="43" t="s">
        <v>1972</v>
      </c>
      <c r="P374" s="33">
        <v>0</v>
      </c>
      <c r="Q374" s="43" t="s">
        <v>1973</v>
      </c>
      <c r="R374" s="33">
        <v>0</v>
      </c>
      <c r="S374" s="43" t="s">
        <v>129</v>
      </c>
      <c r="T374" s="33">
        <v>0</v>
      </c>
      <c r="U374" s="43" t="s">
        <v>1974</v>
      </c>
      <c r="V374" s="33">
        <v>1</v>
      </c>
      <c r="W374" s="43" t="s">
        <v>129</v>
      </c>
      <c r="X374" s="33">
        <v>1</v>
      </c>
      <c r="Y374" s="43" t="s">
        <v>129</v>
      </c>
      <c r="Z374" s="65">
        <v>1</v>
      </c>
      <c r="AA374" s="66">
        <v>0</v>
      </c>
      <c r="AB374" s="33"/>
      <c r="AC374" s="33"/>
      <c r="AD374" s="33"/>
      <c r="AE374" s="33"/>
      <c r="AF374" s="33"/>
      <c r="AG374" s="33"/>
      <c r="AH374" s="33"/>
      <c r="AI374" s="33"/>
      <c r="AJ374" s="33"/>
      <c r="AK374" s="33"/>
      <c r="AL374" s="33"/>
      <c r="AM374" s="33"/>
    </row>
    <row r="375" spans="1:39" ht="15.75" customHeight="1">
      <c r="A375" s="35" t="s">
        <v>10</v>
      </c>
      <c r="B375" s="60" t="s">
        <v>25</v>
      </c>
      <c r="C375" s="50" t="s">
        <v>28</v>
      </c>
      <c r="D375" s="43"/>
      <c r="E375" s="43"/>
      <c r="F375" s="220" t="s">
        <v>1975</v>
      </c>
      <c r="G375" s="228">
        <f t="shared" si="304"/>
        <v>1</v>
      </c>
      <c r="H375" s="228">
        <f t="shared" si="305"/>
        <v>0.5</v>
      </c>
      <c r="I375" s="228">
        <f t="shared" si="306"/>
        <v>0</v>
      </c>
      <c r="J375" s="228">
        <f t="shared" si="307"/>
        <v>1</v>
      </c>
      <c r="K375" s="228">
        <f t="shared" si="308"/>
        <v>0.5</v>
      </c>
      <c r="L375" s="228">
        <f t="shared" si="309"/>
        <v>0</v>
      </c>
      <c r="M375" s="44" t="s">
        <v>120</v>
      </c>
      <c r="N375" s="33">
        <v>1</v>
      </c>
      <c r="O375" s="43" t="s">
        <v>1976</v>
      </c>
      <c r="P375" s="33">
        <v>0.5</v>
      </c>
      <c r="Q375" s="43" t="s">
        <v>1977</v>
      </c>
      <c r="R375" s="185">
        <v>0</v>
      </c>
      <c r="S375" s="43" t="s">
        <v>129</v>
      </c>
      <c r="T375" s="33">
        <v>1</v>
      </c>
      <c r="U375" s="43" t="s">
        <v>1978</v>
      </c>
      <c r="V375" s="33">
        <v>0.5</v>
      </c>
      <c r="W375" s="43" t="s">
        <v>129</v>
      </c>
      <c r="X375" s="33">
        <v>0</v>
      </c>
      <c r="Y375" s="43" t="s">
        <v>1979</v>
      </c>
      <c r="Z375" s="65">
        <v>1</v>
      </c>
      <c r="AA375" s="66">
        <v>0</v>
      </c>
      <c r="AB375" s="33"/>
      <c r="AC375" s="33"/>
      <c r="AD375" s="33"/>
      <c r="AE375" s="33"/>
      <c r="AF375" s="33"/>
      <c r="AG375" s="33"/>
      <c r="AH375" s="33"/>
      <c r="AI375" s="33"/>
      <c r="AJ375" s="33"/>
      <c r="AK375" s="33"/>
      <c r="AL375" s="33"/>
      <c r="AM375" s="33"/>
    </row>
    <row r="376" spans="1:39" ht="15.75" customHeight="1">
      <c r="A376" s="35" t="s">
        <v>10</v>
      </c>
      <c r="B376" s="60" t="s">
        <v>25</v>
      </c>
      <c r="C376" s="50" t="s">
        <v>28</v>
      </c>
      <c r="D376" s="43"/>
      <c r="E376" s="43"/>
      <c r="F376" s="220" t="s">
        <v>1980</v>
      </c>
      <c r="G376" s="228">
        <f t="shared" si="304"/>
        <v>0.5</v>
      </c>
      <c r="H376" s="228">
        <f t="shared" si="305"/>
        <v>0.5</v>
      </c>
      <c r="I376" s="228">
        <f t="shared" si="306"/>
        <v>0</v>
      </c>
      <c r="J376" s="228">
        <f t="shared" si="307"/>
        <v>1</v>
      </c>
      <c r="K376" s="228">
        <f t="shared" si="308"/>
        <v>0.5</v>
      </c>
      <c r="L376" s="228">
        <f t="shared" si="309"/>
        <v>1</v>
      </c>
      <c r="M376" s="44" t="s">
        <v>120</v>
      </c>
      <c r="N376" s="33">
        <v>0.5</v>
      </c>
      <c r="O376" s="43" t="s">
        <v>1981</v>
      </c>
      <c r="P376" s="33">
        <v>0.5</v>
      </c>
      <c r="Q376" s="43" t="s">
        <v>1982</v>
      </c>
      <c r="R376" s="33">
        <v>0</v>
      </c>
      <c r="S376" s="43" t="s">
        <v>129</v>
      </c>
      <c r="T376" s="33">
        <v>1</v>
      </c>
      <c r="U376" s="43" t="s">
        <v>1983</v>
      </c>
      <c r="V376" s="33">
        <v>0.5</v>
      </c>
      <c r="W376" s="43" t="s">
        <v>1984</v>
      </c>
      <c r="X376" s="33">
        <v>1</v>
      </c>
      <c r="Y376" s="43" t="s">
        <v>129</v>
      </c>
      <c r="Z376" s="65">
        <v>1</v>
      </c>
      <c r="AA376" s="66">
        <v>0</v>
      </c>
      <c r="AB376" s="33"/>
      <c r="AC376" s="33"/>
      <c r="AD376" s="33"/>
      <c r="AE376" s="33"/>
      <c r="AF376" s="33"/>
      <c r="AG376" s="33"/>
      <c r="AH376" s="33"/>
      <c r="AI376" s="33"/>
      <c r="AJ376" s="33"/>
      <c r="AK376" s="33"/>
      <c r="AL376" s="33"/>
      <c r="AM376" s="33"/>
    </row>
    <row r="377" spans="1:39" ht="15.75" customHeight="1">
      <c r="A377" s="35" t="s">
        <v>10</v>
      </c>
      <c r="B377" s="60" t="s">
        <v>25</v>
      </c>
      <c r="C377" s="50" t="s">
        <v>28</v>
      </c>
      <c r="D377" s="43"/>
      <c r="E377" s="43"/>
      <c r="F377" s="220" t="s">
        <v>1985</v>
      </c>
      <c r="G377" s="228">
        <f t="shared" si="304"/>
        <v>0</v>
      </c>
      <c r="H377" s="228">
        <f t="shared" si="305"/>
        <v>0</v>
      </c>
      <c r="I377" s="228">
        <f t="shared" si="306"/>
        <v>0</v>
      </c>
      <c r="J377" s="228">
        <f t="shared" si="307"/>
        <v>0</v>
      </c>
      <c r="K377" s="228">
        <f t="shared" si="308"/>
        <v>0</v>
      </c>
      <c r="L377" s="228">
        <f t="shared" si="309"/>
        <v>1</v>
      </c>
      <c r="M377" s="44" t="s">
        <v>120</v>
      </c>
      <c r="N377" s="33">
        <v>0</v>
      </c>
      <c r="O377" s="43" t="s">
        <v>1986</v>
      </c>
      <c r="P377" s="33">
        <v>0</v>
      </c>
      <c r="Q377" s="43" t="s">
        <v>1987</v>
      </c>
      <c r="R377" s="33">
        <v>0</v>
      </c>
      <c r="S377" s="43" t="s">
        <v>129</v>
      </c>
      <c r="T377" s="33">
        <v>0</v>
      </c>
      <c r="U377" s="43" t="s">
        <v>1988</v>
      </c>
      <c r="V377" s="33">
        <v>0</v>
      </c>
      <c r="W377" s="43" t="s">
        <v>129</v>
      </c>
      <c r="X377" s="33">
        <v>1</v>
      </c>
      <c r="Y377" s="43" t="s">
        <v>129</v>
      </c>
      <c r="Z377" s="65">
        <v>1</v>
      </c>
      <c r="AA377" s="66">
        <v>0</v>
      </c>
      <c r="AB377" s="33"/>
      <c r="AC377" s="33"/>
      <c r="AD377" s="33"/>
      <c r="AE377" s="33"/>
      <c r="AF377" s="33"/>
      <c r="AG377" s="33"/>
      <c r="AH377" s="33"/>
      <c r="AI377" s="33"/>
      <c r="AJ377" s="33"/>
      <c r="AK377" s="33"/>
      <c r="AL377" s="33"/>
      <c r="AM377" s="33"/>
    </row>
    <row r="378" spans="1:39" ht="15.75" customHeight="1">
      <c r="A378" s="35" t="s">
        <v>10</v>
      </c>
      <c r="B378" s="60" t="s">
        <v>25</v>
      </c>
      <c r="C378" s="50" t="s">
        <v>28</v>
      </c>
      <c r="D378" s="43"/>
      <c r="E378" s="43"/>
      <c r="F378" s="220" t="s">
        <v>1989</v>
      </c>
      <c r="G378" s="228">
        <f t="shared" si="304"/>
        <v>1</v>
      </c>
      <c r="H378" s="228">
        <f t="shared" si="305"/>
        <v>0</v>
      </c>
      <c r="I378" s="228">
        <f t="shared" si="306"/>
        <v>0</v>
      </c>
      <c r="J378" s="228">
        <f t="shared" si="307"/>
        <v>0.5</v>
      </c>
      <c r="K378" s="228">
        <f t="shared" si="308"/>
        <v>1</v>
      </c>
      <c r="L378" s="228">
        <f t="shared" si="309"/>
        <v>1</v>
      </c>
      <c r="M378" s="44" t="s">
        <v>142</v>
      </c>
      <c r="N378" s="33">
        <v>1</v>
      </c>
      <c r="O378" s="43" t="s">
        <v>1911</v>
      </c>
      <c r="P378" s="33">
        <v>0</v>
      </c>
      <c r="Q378" s="43" t="s">
        <v>1990</v>
      </c>
      <c r="R378" s="33">
        <v>0</v>
      </c>
      <c r="S378" s="43" t="s">
        <v>129</v>
      </c>
      <c r="T378" s="33">
        <v>0.5</v>
      </c>
      <c r="U378" s="43" t="s">
        <v>1991</v>
      </c>
      <c r="V378" s="33">
        <v>1</v>
      </c>
      <c r="W378" s="43" t="s">
        <v>129</v>
      </c>
      <c r="X378" s="33">
        <v>1</v>
      </c>
      <c r="Y378" s="43" t="s">
        <v>129</v>
      </c>
      <c r="Z378" s="65">
        <v>1</v>
      </c>
      <c r="AA378" s="66">
        <v>0</v>
      </c>
      <c r="AB378" s="33"/>
      <c r="AC378" s="33"/>
      <c r="AD378" s="33"/>
      <c r="AE378" s="33"/>
      <c r="AF378" s="33"/>
      <c r="AG378" s="33"/>
      <c r="AH378" s="33"/>
      <c r="AI378" s="33"/>
      <c r="AJ378" s="33"/>
      <c r="AK378" s="33"/>
      <c r="AL378" s="33"/>
      <c r="AM378" s="33"/>
    </row>
    <row r="379" spans="1:39" ht="15.75" customHeight="1">
      <c r="A379" s="35" t="s">
        <v>10</v>
      </c>
      <c r="B379" s="60" t="s">
        <v>25</v>
      </c>
      <c r="C379" s="50" t="s">
        <v>28</v>
      </c>
      <c r="D379" s="43"/>
      <c r="E379" s="43"/>
      <c r="F379" s="220" t="s">
        <v>1992</v>
      </c>
      <c r="G379" s="228">
        <f t="shared" si="304"/>
        <v>1</v>
      </c>
      <c r="H379" s="228">
        <f t="shared" si="305"/>
        <v>0</v>
      </c>
      <c r="I379" s="228">
        <f t="shared" si="306"/>
        <v>0</v>
      </c>
      <c r="J379" s="228">
        <f t="shared" si="307"/>
        <v>1</v>
      </c>
      <c r="K379" s="228">
        <f t="shared" si="308"/>
        <v>1</v>
      </c>
      <c r="L379" s="228">
        <f t="shared" si="309"/>
        <v>1</v>
      </c>
      <c r="M379" s="44" t="s">
        <v>142</v>
      </c>
      <c r="N379" s="33">
        <v>1</v>
      </c>
      <c r="O379" s="43" t="s">
        <v>1993</v>
      </c>
      <c r="P379" s="33">
        <v>0</v>
      </c>
      <c r="Q379" s="43" t="s">
        <v>1994</v>
      </c>
      <c r="R379" s="33">
        <v>0</v>
      </c>
      <c r="S379" s="43" t="s">
        <v>129</v>
      </c>
      <c r="T379" s="33">
        <v>1</v>
      </c>
      <c r="U379" s="43" t="s">
        <v>1995</v>
      </c>
      <c r="V379" s="33">
        <v>1</v>
      </c>
      <c r="W379" s="43" t="s">
        <v>129</v>
      </c>
      <c r="X379" s="33">
        <v>1</v>
      </c>
      <c r="Y379" s="43" t="s">
        <v>129</v>
      </c>
      <c r="Z379" s="65">
        <v>1</v>
      </c>
      <c r="AA379" s="66">
        <v>0</v>
      </c>
      <c r="AB379" s="33"/>
      <c r="AC379" s="33"/>
      <c r="AD379" s="33"/>
      <c r="AE379" s="33"/>
      <c r="AF379" s="33"/>
      <c r="AG379" s="33"/>
      <c r="AH379" s="33"/>
      <c r="AI379" s="33"/>
      <c r="AJ379" s="33"/>
      <c r="AK379" s="33"/>
      <c r="AL379" s="33"/>
      <c r="AM379" s="33"/>
    </row>
    <row r="380" spans="1:39" ht="15.75" customHeight="1">
      <c r="A380" s="35" t="s">
        <v>10</v>
      </c>
      <c r="B380" s="60" t="s">
        <v>25</v>
      </c>
      <c r="C380" s="50" t="s">
        <v>28</v>
      </c>
      <c r="D380" s="43"/>
      <c r="E380" s="43"/>
      <c r="F380" s="220" t="s">
        <v>1996</v>
      </c>
      <c r="G380" s="228">
        <f t="shared" si="304"/>
        <v>1</v>
      </c>
      <c r="H380" s="228">
        <f t="shared" si="305"/>
        <v>0</v>
      </c>
      <c r="I380" s="228">
        <f t="shared" si="306"/>
        <v>0</v>
      </c>
      <c r="J380" s="228">
        <f t="shared" si="307"/>
        <v>1</v>
      </c>
      <c r="K380" s="228">
        <f t="shared" si="308"/>
        <v>1</v>
      </c>
      <c r="L380" s="228">
        <f t="shared" si="309"/>
        <v>1</v>
      </c>
      <c r="M380" s="44" t="s">
        <v>142</v>
      </c>
      <c r="N380" s="33">
        <v>1</v>
      </c>
      <c r="O380" s="43" t="s">
        <v>1911</v>
      </c>
      <c r="P380" s="33">
        <v>0</v>
      </c>
      <c r="Q380" s="43" t="s">
        <v>1997</v>
      </c>
      <c r="R380" s="33">
        <v>0</v>
      </c>
      <c r="S380" s="43" t="s">
        <v>129</v>
      </c>
      <c r="T380" s="33">
        <v>1</v>
      </c>
      <c r="U380" s="43" t="s">
        <v>1998</v>
      </c>
      <c r="V380" s="33">
        <v>1</v>
      </c>
      <c r="W380" s="43" t="s">
        <v>129</v>
      </c>
      <c r="X380" s="33">
        <v>1</v>
      </c>
      <c r="Y380" s="43" t="s">
        <v>129</v>
      </c>
      <c r="Z380" s="65">
        <v>1</v>
      </c>
      <c r="AA380" s="66">
        <v>0</v>
      </c>
      <c r="AB380" s="33"/>
      <c r="AC380" s="33"/>
      <c r="AD380" s="33"/>
      <c r="AE380" s="33"/>
      <c r="AF380" s="33"/>
      <c r="AG380" s="33"/>
      <c r="AH380" s="33"/>
      <c r="AI380" s="33"/>
      <c r="AJ380" s="33"/>
      <c r="AK380" s="33"/>
      <c r="AL380" s="33"/>
      <c r="AM380" s="33"/>
    </row>
    <row r="381" spans="1:39" ht="15.75" customHeight="1">
      <c r="A381" s="35" t="s">
        <v>10</v>
      </c>
      <c r="B381" s="60" t="s">
        <v>25</v>
      </c>
      <c r="C381" s="50" t="s">
        <v>28</v>
      </c>
      <c r="D381" s="43"/>
      <c r="E381" s="43"/>
      <c r="F381" s="220" t="s">
        <v>1999</v>
      </c>
      <c r="G381" s="228">
        <f t="shared" si="304"/>
        <v>1</v>
      </c>
      <c r="H381" s="228">
        <f t="shared" si="305"/>
        <v>0</v>
      </c>
      <c r="I381" s="228">
        <f t="shared" si="306"/>
        <v>0</v>
      </c>
      <c r="J381" s="228">
        <f t="shared" si="307"/>
        <v>1</v>
      </c>
      <c r="K381" s="228">
        <f t="shared" si="308"/>
        <v>1</v>
      </c>
      <c r="L381" s="228">
        <f t="shared" si="309"/>
        <v>1</v>
      </c>
      <c r="M381" s="44" t="s">
        <v>142</v>
      </c>
      <c r="N381" s="33">
        <v>1</v>
      </c>
      <c r="O381" s="43" t="s">
        <v>1911</v>
      </c>
      <c r="P381" s="33">
        <v>0</v>
      </c>
      <c r="Q381" s="43" t="s">
        <v>2000</v>
      </c>
      <c r="R381" s="33">
        <v>0</v>
      </c>
      <c r="S381" s="43" t="s">
        <v>129</v>
      </c>
      <c r="T381" s="33">
        <v>1</v>
      </c>
      <c r="U381" s="43" t="s">
        <v>2001</v>
      </c>
      <c r="V381" s="33">
        <v>1</v>
      </c>
      <c r="W381" s="43" t="s">
        <v>129</v>
      </c>
      <c r="X381" s="33">
        <v>1</v>
      </c>
      <c r="Y381" s="43" t="s">
        <v>129</v>
      </c>
      <c r="Z381" s="65">
        <v>1</v>
      </c>
      <c r="AA381" s="66">
        <v>0</v>
      </c>
      <c r="AB381" s="33"/>
      <c r="AC381" s="33"/>
      <c r="AD381" s="33"/>
      <c r="AE381" s="33"/>
      <c r="AF381" s="33"/>
      <c r="AG381" s="33"/>
      <c r="AH381" s="33"/>
      <c r="AI381" s="33"/>
      <c r="AJ381" s="33"/>
      <c r="AK381" s="33"/>
      <c r="AL381" s="33"/>
      <c r="AM381" s="33"/>
    </row>
    <row r="382" spans="1:39" ht="15.75" customHeight="1">
      <c r="A382" s="35" t="s">
        <v>10</v>
      </c>
      <c r="B382" s="39" t="s">
        <v>29</v>
      </c>
      <c r="C382" s="39"/>
      <c r="D382" s="39"/>
      <c r="E382" s="39"/>
      <c r="F382" s="224"/>
      <c r="G382" s="239">
        <f t="shared" ref="G382:L382" si="310">ROUND(AVERAGE(G384,G391,G400,G410),2)</f>
        <v>0.89</v>
      </c>
      <c r="H382" s="239">
        <f t="shared" si="310"/>
        <v>0.46</v>
      </c>
      <c r="I382" s="239">
        <f t="shared" si="310"/>
        <v>0.1</v>
      </c>
      <c r="J382" s="239">
        <f t="shared" si="310"/>
        <v>0.56000000000000005</v>
      </c>
      <c r="K382" s="239">
        <f t="shared" si="310"/>
        <v>0.9</v>
      </c>
      <c r="L382" s="239">
        <f t="shared" si="310"/>
        <v>0.85</v>
      </c>
      <c r="M382" s="39"/>
      <c r="N382" s="61"/>
      <c r="O382" s="60"/>
      <c r="P382" s="61"/>
      <c r="Q382" s="60"/>
      <c r="R382" s="61"/>
      <c r="S382" s="60"/>
      <c r="T382" s="61"/>
      <c r="U382" s="60"/>
      <c r="V382" s="61"/>
      <c r="W382" s="60"/>
      <c r="X382" s="61"/>
      <c r="Y382" s="60"/>
      <c r="Z382" s="39"/>
      <c r="AA382" s="39"/>
      <c r="AB382" s="33"/>
      <c r="AC382" s="33"/>
      <c r="AD382" s="33"/>
      <c r="AE382" s="33"/>
      <c r="AF382" s="33"/>
      <c r="AG382" s="33"/>
      <c r="AH382" s="33"/>
      <c r="AI382" s="33"/>
      <c r="AJ382" s="33"/>
      <c r="AK382" s="33"/>
      <c r="AL382" s="33"/>
      <c r="AM382" s="33"/>
    </row>
    <row r="383" spans="1:39" ht="15.75" customHeight="1">
      <c r="A383" s="35" t="s">
        <v>10</v>
      </c>
      <c r="B383" s="39" t="s">
        <v>29</v>
      </c>
      <c r="C383" s="42"/>
      <c r="D383" s="42"/>
      <c r="E383" s="42"/>
      <c r="F383" s="220" t="s">
        <v>111</v>
      </c>
      <c r="G383" s="228" t="str">
        <f>IF(N383&lt;0, "N/A", (N383 - AA383)/(Z383-AA383))</f>
        <v>N/A</v>
      </c>
      <c r="H383" s="228" t="str">
        <f>IF(P383&lt;0, "N/A", (P383 - AA383)/(Z383-AA383))</f>
        <v>N/A</v>
      </c>
      <c r="I383" s="228" t="str">
        <f>IF(R383&lt;0, "N/A", (R383 - AA383)/(Z383-AA383))</f>
        <v>N/A</v>
      </c>
      <c r="J383" s="228" t="str">
        <f>IF(T383&lt;0, "N/A", (T383 - AA383)/(Z383-AA383))</f>
        <v>N/A</v>
      </c>
      <c r="K383" s="228" t="str">
        <f>IF(V383&lt;0, "N/A", (V383 - AA383)/(Z383-AA383))</f>
        <v>N/A</v>
      </c>
      <c r="L383" s="228" t="str">
        <f>IF(X383&lt;0, "N/A", (X383 - AA383)/(Z383-AA383))</f>
        <v>N/A</v>
      </c>
      <c r="M383" s="44" t="s">
        <v>112</v>
      </c>
      <c r="N383" s="33">
        <v>-1</v>
      </c>
      <c r="O383" s="43" t="s">
        <v>2002</v>
      </c>
      <c r="P383" s="33">
        <v>-1</v>
      </c>
      <c r="Q383" s="43" t="s">
        <v>2003</v>
      </c>
      <c r="R383" s="33">
        <v>-1</v>
      </c>
      <c r="S383" s="43" t="s">
        <v>2004</v>
      </c>
      <c r="T383" s="33">
        <v>-1</v>
      </c>
      <c r="U383" s="43" t="s">
        <v>2005</v>
      </c>
      <c r="V383" s="33">
        <v>-1</v>
      </c>
      <c r="W383" s="43" t="s">
        <v>2006</v>
      </c>
      <c r="X383" s="33">
        <v>-1</v>
      </c>
      <c r="Y383" s="43" t="s">
        <v>2007</v>
      </c>
      <c r="Z383" s="65"/>
      <c r="AA383" s="66"/>
      <c r="AB383" s="33"/>
      <c r="AC383" s="33"/>
      <c r="AD383" s="33"/>
      <c r="AE383" s="33"/>
      <c r="AF383" s="33"/>
      <c r="AG383" s="33"/>
      <c r="AH383" s="33"/>
      <c r="AI383" s="33"/>
      <c r="AJ383" s="33"/>
      <c r="AK383" s="33"/>
      <c r="AL383" s="33"/>
      <c r="AM383" s="33"/>
    </row>
    <row r="384" spans="1:39" ht="15.75" customHeight="1">
      <c r="A384" s="35" t="s">
        <v>10</v>
      </c>
      <c r="B384" s="60" t="s">
        <v>29</v>
      </c>
      <c r="C384" s="48" t="s">
        <v>30</v>
      </c>
      <c r="D384" s="48"/>
      <c r="E384" s="48"/>
      <c r="F384" s="222"/>
      <c r="G384" s="242">
        <f t="shared" ref="G384:L384" si="311">ROUND(AVERAGE(G385:G390),2)</f>
        <v>0.75</v>
      </c>
      <c r="H384" s="242">
        <f t="shared" si="311"/>
        <v>0.08</v>
      </c>
      <c r="I384" s="242">
        <f t="shared" si="311"/>
        <v>0</v>
      </c>
      <c r="J384" s="242">
        <f t="shared" si="311"/>
        <v>0</v>
      </c>
      <c r="K384" s="242">
        <f t="shared" si="311"/>
        <v>0.83</v>
      </c>
      <c r="L384" s="242">
        <f t="shared" si="311"/>
        <v>0.75</v>
      </c>
      <c r="M384" s="48"/>
      <c r="N384" s="54"/>
      <c r="O384" s="50"/>
      <c r="P384" s="54"/>
      <c r="Q384" s="50"/>
      <c r="R384" s="54"/>
      <c r="S384" s="50"/>
      <c r="T384" s="54"/>
      <c r="U384" s="50"/>
      <c r="V384" s="54"/>
      <c r="W384" s="50"/>
      <c r="X384" s="54"/>
      <c r="Y384" s="50"/>
      <c r="Z384" s="48"/>
      <c r="AA384" s="48"/>
      <c r="AB384" s="33"/>
      <c r="AC384" s="33"/>
      <c r="AD384" s="33"/>
      <c r="AE384" s="33"/>
      <c r="AF384" s="33"/>
      <c r="AG384" s="33"/>
      <c r="AH384" s="33"/>
      <c r="AI384" s="33"/>
      <c r="AJ384" s="33"/>
      <c r="AK384" s="33"/>
      <c r="AL384" s="33"/>
      <c r="AM384" s="33"/>
    </row>
    <row r="385" spans="1:39" ht="15.75" customHeight="1">
      <c r="A385" s="35" t="s">
        <v>10</v>
      </c>
      <c r="B385" s="60" t="s">
        <v>29</v>
      </c>
      <c r="C385" s="50" t="s">
        <v>30</v>
      </c>
      <c r="D385" s="43"/>
      <c r="E385" s="43"/>
      <c r="F385" s="220" t="s">
        <v>2008</v>
      </c>
      <c r="G385" s="228">
        <f t="shared" ref="G385:G390" si="312">IF(N385&lt;0, "N/A", (N385 - AA385)/(Z385-AA385))</f>
        <v>1</v>
      </c>
      <c r="H385" s="228">
        <f t="shared" ref="H385:H390" si="313">IF(P385&lt;0, "N/A", (P385 - AA385)/(Z385-AA385))</f>
        <v>0</v>
      </c>
      <c r="I385" s="228">
        <f t="shared" ref="I385:I390" si="314">IF(R385&lt;0, "N/A", (R385 - AA385)/(Z385-AA385))</f>
        <v>0</v>
      </c>
      <c r="J385" s="228">
        <f t="shared" ref="J385:J390" si="315">IF(T385&lt;0, "N/A", (T385 - AA385)/(Z385-AA385))</f>
        <v>0</v>
      </c>
      <c r="K385" s="228">
        <f t="shared" ref="K385:K390" si="316">IF(V385&lt;0, "N/A", (V385 - AA385)/(Z385-AA385))</f>
        <v>1</v>
      </c>
      <c r="L385" s="228">
        <f t="shared" ref="L385:L390" si="317">IF(X385&lt;0, "N/A", (X385 - AA385)/(Z385-AA385))</f>
        <v>1</v>
      </c>
      <c r="M385" s="44" t="s">
        <v>120</v>
      </c>
      <c r="N385" s="33">
        <v>1</v>
      </c>
      <c r="O385" s="43" t="s">
        <v>2009</v>
      </c>
      <c r="P385" s="33">
        <v>0</v>
      </c>
      <c r="Q385" s="43" t="s">
        <v>2010</v>
      </c>
      <c r="R385" s="33">
        <v>0</v>
      </c>
      <c r="S385" s="43" t="s">
        <v>129</v>
      </c>
      <c r="T385" s="33">
        <v>0</v>
      </c>
      <c r="U385" s="43" t="s">
        <v>2011</v>
      </c>
      <c r="V385" s="33">
        <v>1</v>
      </c>
      <c r="W385" s="43" t="s">
        <v>2012</v>
      </c>
      <c r="X385" s="33">
        <v>1</v>
      </c>
      <c r="Y385" s="43" t="s">
        <v>2013</v>
      </c>
      <c r="Z385" s="51">
        <v>1</v>
      </c>
      <c r="AA385" s="52">
        <v>0</v>
      </c>
      <c r="AB385" s="33"/>
      <c r="AC385" s="33"/>
      <c r="AD385" s="33"/>
      <c r="AE385" s="33"/>
      <c r="AF385" s="33"/>
      <c r="AG385" s="33"/>
      <c r="AH385" s="33"/>
      <c r="AI385" s="33"/>
      <c r="AJ385" s="33"/>
      <c r="AK385" s="33"/>
      <c r="AL385" s="33"/>
      <c r="AM385" s="33"/>
    </row>
    <row r="386" spans="1:39" ht="15.75" customHeight="1">
      <c r="A386" s="35" t="s">
        <v>10</v>
      </c>
      <c r="B386" s="60" t="s">
        <v>29</v>
      </c>
      <c r="C386" s="50" t="s">
        <v>30</v>
      </c>
      <c r="D386" s="43"/>
      <c r="E386" s="43"/>
      <c r="F386" s="220" t="s">
        <v>2014</v>
      </c>
      <c r="G386" s="228">
        <f t="shared" si="312"/>
        <v>0.5</v>
      </c>
      <c r="H386" s="228">
        <f t="shared" si="313"/>
        <v>0</v>
      </c>
      <c r="I386" s="228">
        <f t="shared" si="314"/>
        <v>0</v>
      </c>
      <c r="J386" s="228">
        <f t="shared" si="315"/>
        <v>0</v>
      </c>
      <c r="K386" s="228">
        <f t="shared" si="316"/>
        <v>0.5</v>
      </c>
      <c r="L386" s="228">
        <f t="shared" si="317"/>
        <v>0.5</v>
      </c>
      <c r="M386" s="44" t="s">
        <v>120</v>
      </c>
      <c r="N386" s="33">
        <v>0.5</v>
      </c>
      <c r="O386" s="43" t="s">
        <v>2015</v>
      </c>
      <c r="P386" s="33">
        <v>0</v>
      </c>
      <c r="Q386" s="43" t="s">
        <v>129</v>
      </c>
      <c r="R386" s="33">
        <v>0</v>
      </c>
      <c r="S386" s="43" t="s">
        <v>129</v>
      </c>
      <c r="T386" s="33">
        <v>0</v>
      </c>
      <c r="U386" s="43" t="s">
        <v>2016</v>
      </c>
      <c r="V386" s="33">
        <v>0.5</v>
      </c>
      <c r="W386" s="43" t="s">
        <v>2017</v>
      </c>
      <c r="X386" s="33">
        <v>0.5</v>
      </c>
      <c r="Y386" s="43" t="s">
        <v>2018</v>
      </c>
      <c r="Z386" s="51">
        <v>1</v>
      </c>
      <c r="AA386" s="52">
        <v>0</v>
      </c>
      <c r="AB386" s="33"/>
      <c r="AC386" s="33"/>
      <c r="AD386" s="33"/>
      <c r="AE386" s="33"/>
      <c r="AF386" s="33"/>
      <c r="AG386" s="33"/>
      <c r="AH386" s="33"/>
      <c r="AI386" s="33"/>
      <c r="AJ386" s="33"/>
      <c r="AK386" s="33"/>
      <c r="AL386" s="33"/>
      <c r="AM386" s="33"/>
    </row>
    <row r="387" spans="1:39" ht="15.75" customHeight="1">
      <c r="A387" s="35" t="s">
        <v>10</v>
      </c>
      <c r="B387" s="60" t="s">
        <v>29</v>
      </c>
      <c r="C387" s="50" t="s">
        <v>30</v>
      </c>
      <c r="D387" s="43"/>
      <c r="E387" s="43"/>
      <c r="F387" s="220" t="s">
        <v>2019</v>
      </c>
      <c r="G387" s="228">
        <f t="shared" si="312"/>
        <v>1</v>
      </c>
      <c r="H387" s="228">
        <f t="shared" si="313"/>
        <v>0</v>
      </c>
      <c r="I387" s="228">
        <f t="shared" si="314"/>
        <v>0</v>
      </c>
      <c r="J387" s="228">
        <f t="shared" si="315"/>
        <v>0</v>
      </c>
      <c r="K387" s="228">
        <f t="shared" si="316"/>
        <v>1</v>
      </c>
      <c r="L387" s="228">
        <f t="shared" si="317"/>
        <v>1</v>
      </c>
      <c r="M387" s="44" t="s">
        <v>120</v>
      </c>
      <c r="N387" s="33">
        <v>1</v>
      </c>
      <c r="O387" s="43" t="s">
        <v>2020</v>
      </c>
      <c r="P387" s="185">
        <v>0</v>
      </c>
      <c r="Q387" s="43" t="s">
        <v>129</v>
      </c>
      <c r="R387" s="33">
        <v>0</v>
      </c>
      <c r="S387" s="43" t="s">
        <v>129</v>
      </c>
      <c r="T387" s="33">
        <v>0</v>
      </c>
      <c r="U387" s="43" t="s">
        <v>2021</v>
      </c>
      <c r="V387" s="33">
        <v>1</v>
      </c>
      <c r="W387" s="43" t="s">
        <v>2022</v>
      </c>
      <c r="X387" s="33">
        <v>1</v>
      </c>
      <c r="Y387" s="43" t="s">
        <v>2023</v>
      </c>
      <c r="Z387" s="51">
        <v>1</v>
      </c>
      <c r="AA387" s="52">
        <v>0</v>
      </c>
      <c r="AB387" s="33"/>
      <c r="AC387" s="33"/>
      <c r="AD387" s="33"/>
      <c r="AE387" s="33"/>
      <c r="AF387" s="33"/>
      <c r="AG387" s="33"/>
      <c r="AH387" s="33"/>
      <c r="AI387" s="33"/>
      <c r="AJ387" s="33"/>
      <c r="AK387" s="33"/>
      <c r="AL387" s="33"/>
      <c r="AM387" s="33"/>
    </row>
    <row r="388" spans="1:39" ht="15.75" customHeight="1">
      <c r="A388" s="35" t="s">
        <v>10</v>
      </c>
      <c r="B388" s="60" t="s">
        <v>29</v>
      </c>
      <c r="C388" s="50" t="s">
        <v>30</v>
      </c>
      <c r="D388" s="43"/>
      <c r="E388" s="43"/>
      <c r="F388" s="220" t="s">
        <v>2024</v>
      </c>
      <c r="G388" s="228">
        <f t="shared" si="312"/>
        <v>0.5</v>
      </c>
      <c r="H388" s="228">
        <f t="shared" si="313"/>
        <v>0</v>
      </c>
      <c r="I388" s="228">
        <f t="shared" si="314"/>
        <v>0</v>
      </c>
      <c r="J388" s="228">
        <f t="shared" si="315"/>
        <v>0</v>
      </c>
      <c r="K388" s="228">
        <f t="shared" si="316"/>
        <v>0.5</v>
      </c>
      <c r="L388" s="228">
        <f t="shared" si="317"/>
        <v>0.5</v>
      </c>
      <c r="M388" s="44" t="s">
        <v>120</v>
      </c>
      <c r="N388" s="33">
        <v>0.5</v>
      </c>
      <c r="O388" s="43" t="s">
        <v>2025</v>
      </c>
      <c r="P388" s="33">
        <v>0</v>
      </c>
      <c r="Q388" s="43" t="s">
        <v>129</v>
      </c>
      <c r="R388" s="33">
        <v>0</v>
      </c>
      <c r="S388" s="43" t="s">
        <v>129</v>
      </c>
      <c r="T388" s="33">
        <v>0</v>
      </c>
      <c r="U388" s="43" t="s">
        <v>2026</v>
      </c>
      <c r="V388" s="33">
        <v>0.5</v>
      </c>
      <c r="W388" s="43" t="s">
        <v>2027</v>
      </c>
      <c r="X388" s="33">
        <v>0.5</v>
      </c>
      <c r="Y388" s="43" t="s">
        <v>2028</v>
      </c>
      <c r="Z388" s="51">
        <v>1</v>
      </c>
      <c r="AA388" s="52">
        <v>0</v>
      </c>
      <c r="AB388" s="33"/>
      <c r="AC388" s="33"/>
      <c r="AD388" s="33"/>
      <c r="AE388" s="33"/>
      <c r="AF388" s="33"/>
      <c r="AG388" s="33"/>
      <c r="AH388" s="33"/>
      <c r="AI388" s="33"/>
      <c r="AJ388" s="33"/>
      <c r="AK388" s="33"/>
      <c r="AL388" s="33"/>
      <c r="AM388" s="33"/>
    </row>
    <row r="389" spans="1:39" ht="15.75" customHeight="1">
      <c r="A389" s="35" t="s">
        <v>10</v>
      </c>
      <c r="B389" s="60" t="s">
        <v>29</v>
      </c>
      <c r="C389" s="50" t="s">
        <v>30</v>
      </c>
      <c r="D389" s="43"/>
      <c r="E389" s="43"/>
      <c r="F389" s="220" t="s">
        <v>2029</v>
      </c>
      <c r="G389" s="228">
        <f t="shared" si="312"/>
        <v>1</v>
      </c>
      <c r="H389" s="228">
        <f t="shared" si="313"/>
        <v>0.5</v>
      </c>
      <c r="I389" s="228">
        <f t="shared" si="314"/>
        <v>0</v>
      </c>
      <c r="J389" s="228">
        <f t="shared" si="315"/>
        <v>0</v>
      </c>
      <c r="K389" s="228">
        <f t="shared" si="316"/>
        <v>1</v>
      </c>
      <c r="L389" s="228">
        <f t="shared" si="317"/>
        <v>1</v>
      </c>
      <c r="M389" s="44" t="s">
        <v>120</v>
      </c>
      <c r="N389" s="33">
        <v>1</v>
      </c>
      <c r="O389" s="43" t="s">
        <v>2030</v>
      </c>
      <c r="P389" s="33">
        <v>0.5</v>
      </c>
      <c r="Q389" s="43" t="s">
        <v>2031</v>
      </c>
      <c r="R389" s="33">
        <v>0</v>
      </c>
      <c r="S389" s="43" t="s">
        <v>129</v>
      </c>
      <c r="T389" s="33">
        <v>0</v>
      </c>
      <c r="U389" s="43" t="s">
        <v>2032</v>
      </c>
      <c r="V389" s="33">
        <v>1</v>
      </c>
      <c r="W389" s="43" t="s">
        <v>2033</v>
      </c>
      <c r="X389" s="33">
        <v>1</v>
      </c>
      <c r="Y389" s="43" t="s">
        <v>2034</v>
      </c>
      <c r="Z389" s="51">
        <v>1</v>
      </c>
      <c r="AA389" s="52">
        <v>0</v>
      </c>
      <c r="AB389" s="33"/>
      <c r="AC389" s="33"/>
      <c r="AD389" s="33"/>
      <c r="AE389" s="33"/>
      <c r="AF389" s="33"/>
      <c r="AG389" s="33"/>
      <c r="AH389" s="33"/>
      <c r="AI389" s="33"/>
      <c r="AJ389" s="33"/>
      <c r="AK389" s="33"/>
      <c r="AL389" s="33"/>
      <c r="AM389" s="33"/>
    </row>
    <row r="390" spans="1:39" ht="15.75" customHeight="1">
      <c r="A390" s="35" t="s">
        <v>10</v>
      </c>
      <c r="B390" s="60" t="s">
        <v>29</v>
      </c>
      <c r="C390" s="50" t="s">
        <v>30</v>
      </c>
      <c r="D390" s="43"/>
      <c r="E390" s="43"/>
      <c r="F390" s="220" t="s">
        <v>2035</v>
      </c>
      <c r="G390" s="228">
        <f t="shared" si="312"/>
        <v>0.5</v>
      </c>
      <c r="H390" s="228">
        <f t="shared" si="313"/>
        <v>0</v>
      </c>
      <c r="I390" s="228">
        <f t="shared" si="314"/>
        <v>0</v>
      </c>
      <c r="J390" s="228">
        <f t="shared" si="315"/>
        <v>0</v>
      </c>
      <c r="K390" s="228">
        <f t="shared" si="316"/>
        <v>1</v>
      </c>
      <c r="L390" s="228">
        <f t="shared" si="317"/>
        <v>0.5</v>
      </c>
      <c r="M390" s="44" t="s">
        <v>120</v>
      </c>
      <c r="N390" s="33">
        <v>0.5</v>
      </c>
      <c r="O390" s="43" t="s">
        <v>2036</v>
      </c>
      <c r="P390" s="185">
        <v>0</v>
      </c>
      <c r="Q390" s="43" t="s">
        <v>129</v>
      </c>
      <c r="R390" s="33">
        <v>0</v>
      </c>
      <c r="S390" s="43" t="s">
        <v>129</v>
      </c>
      <c r="T390" s="33">
        <v>0</v>
      </c>
      <c r="U390" s="43" t="s">
        <v>2037</v>
      </c>
      <c r="V390" s="33">
        <v>1</v>
      </c>
      <c r="W390" s="43" t="s">
        <v>2038</v>
      </c>
      <c r="X390" s="33">
        <v>0.5</v>
      </c>
      <c r="Y390" s="43" t="s">
        <v>2039</v>
      </c>
      <c r="Z390" s="51">
        <v>1</v>
      </c>
      <c r="AA390" s="52">
        <v>0</v>
      </c>
      <c r="AB390" s="33"/>
      <c r="AC390" s="33"/>
      <c r="AD390" s="33"/>
      <c r="AE390" s="33"/>
      <c r="AF390" s="33"/>
      <c r="AG390" s="33"/>
      <c r="AH390" s="33"/>
      <c r="AI390" s="33"/>
      <c r="AJ390" s="33"/>
      <c r="AK390" s="33"/>
      <c r="AL390" s="33"/>
      <c r="AM390" s="33"/>
    </row>
    <row r="391" spans="1:39" ht="15.75" customHeight="1">
      <c r="A391" s="35" t="s">
        <v>10</v>
      </c>
      <c r="B391" s="60" t="s">
        <v>29</v>
      </c>
      <c r="C391" s="48" t="s">
        <v>31</v>
      </c>
      <c r="D391" s="48"/>
      <c r="E391" s="48"/>
      <c r="F391" s="222"/>
      <c r="G391" s="242">
        <f t="shared" ref="G391:L391" si="318">ROUND(AVERAGE(G392:G399),2)</f>
        <v>0.81</v>
      </c>
      <c r="H391" s="242">
        <f t="shared" si="318"/>
        <v>0.25</v>
      </c>
      <c r="I391" s="242">
        <f t="shared" si="318"/>
        <v>0.19</v>
      </c>
      <c r="J391" s="242">
        <f t="shared" si="318"/>
        <v>0.63</v>
      </c>
      <c r="K391" s="242">
        <f t="shared" si="318"/>
        <v>0.81</v>
      </c>
      <c r="L391" s="242">
        <f t="shared" si="318"/>
        <v>0.81</v>
      </c>
      <c r="M391" s="48"/>
      <c r="N391" s="54"/>
      <c r="O391" s="50"/>
      <c r="P391" s="54"/>
      <c r="Q391" s="50"/>
      <c r="R391" s="54"/>
      <c r="S391" s="50"/>
      <c r="T391" s="54"/>
      <c r="U391" s="50"/>
      <c r="V391" s="54"/>
      <c r="W391" s="50"/>
      <c r="X391" s="54"/>
      <c r="Y391" s="50"/>
      <c r="Z391" s="48"/>
      <c r="AA391" s="48"/>
      <c r="AB391" s="33"/>
      <c r="AC391" s="33"/>
      <c r="AD391" s="33"/>
      <c r="AE391" s="33"/>
      <c r="AF391" s="33"/>
      <c r="AG391" s="33"/>
      <c r="AH391" s="33"/>
      <c r="AI391" s="33"/>
      <c r="AJ391" s="33"/>
      <c r="AK391" s="33"/>
      <c r="AL391" s="33"/>
      <c r="AM391" s="33"/>
    </row>
    <row r="392" spans="1:39" ht="15.75" customHeight="1">
      <c r="A392" s="35" t="s">
        <v>10</v>
      </c>
      <c r="B392" s="60" t="s">
        <v>29</v>
      </c>
      <c r="C392" s="50" t="s">
        <v>31</v>
      </c>
      <c r="D392" s="43"/>
      <c r="E392" s="43"/>
      <c r="F392" s="220" t="s">
        <v>2040</v>
      </c>
      <c r="G392" s="228">
        <f t="shared" ref="G392:G399" si="319">IF(N392&lt;0, "N/A", (N392 - AA392)/(Z392-AA392))</f>
        <v>0.5</v>
      </c>
      <c r="H392" s="228">
        <f t="shared" ref="H392:H399" si="320">IF(P392&lt;0, "N/A", (P392 - AA392)/(Z392-AA392))</f>
        <v>0</v>
      </c>
      <c r="I392" s="228">
        <f t="shared" ref="I392:I399" si="321">IF(R392&lt;0, "N/A", (R392 - AA392)/(Z392-AA392))</f>
        <v>0</v>
      </c>
      <c r="J392" s="228">
        <f t="shared" ref="J392:J399" si="322">IF(T392&lt;0, "N/A", (T392 - AA392)/(Z392-AA392))</f>
        <v>0</v>
      </c>
      <c r="K392" s="228">
        <f t="shared" ref="K392:K399" si="323">IF(V392&lt;0, "N/A", (V392 - AA392)/(Z392-AA392))</f>
        <v>1</v>
      </c>
      <c r="L392" s="228">
        <f t="shared" ref="L392:L399" si="324">IF(X392&lt;0, "N/A", (X392 - AA392)/(Z392-AA392))</f>
        <v>0.5</v>
      </c>
      <c r="M392" s="44" t="s">
        <v>120</v>
      </c>
      <c r="N392" s="33">
        <v>0.5</v>
      </c>
      <c r="O392" s="43" t="s">
        <v>2041</v>
      </c>
      <c r="P392" s="33">
        <v>0</v>
      </c>
      <c r="Q392" s="43" t="s">
        <v>129</v>
      </c>
      <c r="R392" s="33">
        <v>0</v>
      </c>
      <c r="S392" s="43" t="s">
        <v>2042</v>
      </c>
      <c r="T392" s="33">
        <v>0</v>
      </c>
      <c r="U392" s="43" t="s">
        <v>2043</v>
      </c>
      <c r="V392" s="33">
        <v>1</v>
      </c>
      <c r="W392" s="43" t="s">
        <v>2044</v>
      </c>
      <c r="X392" s="33">
        <v>0.5</v>
      </c>
      <c r="Y392" s="43" t="s">
        <v>2045</v>
      </c>
      <c r="Z392" s="51">
        <v>1</v>
      </c>
      <c r="AA392" s="52">
        <v>0</v>
      </c>
      <c r="AB392" s="33"/>
      <c r="AC392" s="33"/>
      <c r="AD392" s="33"/>
      <c r="AE392" s="33"/>
      <c r="AF392" s="33"/>
      <c r="AG392" s="33"/>
      <c r="AH392" s="33"/>
      <c r="AI392" s="33"/>
      <c r="AJ392" s="33"/>
      <c r="AK392" s="33"/>
      <c r="AL392" s="33"/>
      <c r="AM392" s="33"/>
    </row>
    <row r="393" spans="1:39" ht="15.75" customHeight="1">
      <c r="A393" s="35" t="s">
        <v>10</v>
      </c>
      <c r="B393" s="60" t="s">
        <v>29</v>
      </c>
      <c r="C393" s="50" t="s">
        <v>31</v>
      </c>
      <c r="D393" s="43"/>
      <c r="E393" s="43"/>
      <c r="F393" s="220" t="s">
        <v>2046</v>
      </c>
      <c r="G393" s="228">
        <f t="shared" si="319"/>
        <v>1</v>
      </c>
      <c r="H393" s="228">
        <f t="shared" si="320"/>
        <v>0</v>
      </c>
      <c r="I393" s="228">
        <f t="shared" si="321"/>
        <v>0</v>
      </c>
      <c r="J393" s="228">
        <f t="shared" si="322"/>
        <v>1</v>
      </c>
      <c r="K393" s="228">
        <f t="shared" si="323"/>
        <v>1</v>
      </c>
      <c r="L393" s="228">
        <f t="shared" si="324"/>
        <v>1</v>
      </c>
      <c r="M393" s="44" t="s">
        <v>120</v>
      </c>
      <c r="N393" s="33">
        <v>1</v>
      </c>
      <c r="O393" s="43" t="s">
        <v>2047</v>
      </c>
      <c r="P393" s="185">
        <v>0</v>
      </c>
      <c r="Q393" s="43" t="s">
        <v>129</v>
      </c>
      <c r="R393" s="33">
        <v>0</v>
      </c>
      <c r="S393" s="43" t="s">
        <v>129</v>
      </c>
      <c r="T393" s="33">
        <v>1</v>
      </c>
      <c r="U393" s="43" t="s">
        <v>2048</v>
      </c>
      <c r="V393" s="33">
        <v>1</v>
      </c>
      <c r="W393" s="43" t="s">
        <v>2049</v>
      </c>
      <c r="X393" s="33">
        <v>1</v>
      </c>
      <c r="Y393" s="43" t="s">
        <v>2050</v>
      </c>
      <c r="Z393" s="51">
        <v>1</v>
      </c>
      <c r="AA393" s="52">
        <v>0</v>
      </c>
      <c r="AB393" s="33"/>
      <c r="AC393" s="33"/>
      <c r="AD393" s="33"/>
      <c r="AE393" s="33"/>
      <c r="AF393" s="33"/>
      <c r="AG393" s="33"/>
      <c r="AH393" s="33"/>
      <c r="AI393" s="33"/>
      <c r="AJ393" s="33"/>
      <c r="AK393" s="33"/>
      <c r="AL393" s="33"/>
      <c r="AM393" s="33"/>
    </row>
    <row r="394" spans="1:39" ht="15.75" customHeight="1">
      <c r="A394" s="35" t="s">
        <v>10</v>
      </c>
      <c r="B394" s="60" t="s">
        <v>29</v>
      </c>
      <c r="C394" s="50" t="s">
        <v>31</v>
      </c>
      <c r="D394" s="43"/>
      <c r="E394" s="43"/>
      <c r="F394" s="220" t="s">
        <v>2051</v>
      </c>
      <c r="G394" s="228">
        <f t="shared" si="319"/>
        <v>1</v>
      </c>
      <c r="H394" s="228">
        <f t="shared" si="320"/>
        <v>0.5</v>
      </c>
      <c r="I394" s="228">
        <f t="shared" si="321"/>
        <v>0</v>
      </c>
      <c r="J394" s="228">
        <f t="shared" si="322"/>
        <v>1</v>
      </c>
      <c r="K394" s="228">
        <f t="shared" si="323"/>
        <v>1</v>
      </c>
      <c r="L394" s="228">
        <f t="shared" si="324"/>
        <v>1</v>
      </c>
      <c r="M394" s="44" t="s">
        <v>120</v>
      </c>
      <c r="N394" s="33">
        <v>1</v>
      </c>
      <c r="O394" s="43" t="s">
        <v>2052</v>
      </c>
      <c r="P394" s="33">
        <v>0.5</v>
      </c>
      <c r="Q394" s="43" t="s">
        <v>129</v>
      </c>
      <c r="R394" s="33">
        <v>0</v>
      </c>
      <c r="S394" s="43" t="s">
        <v>129</v>
      </c>
      <c r="T394" s="33">
        <v>1</v>
      </c>
      <c r="U394" s="43" t="s">
        <v>2053</v>
      </c>
      <c r="V394" s="33">
        <v>1</v>
      </c>
      <c r="W394" s="43" t="s">
        <v>129</v>
      </c>
      <c r="X394" s="33">
        <v>1</v>
      </c>
      <c r="Y394" s="43" t="s">
        <v>2054</v>
      </c>
      <c r="Z394" s="51">
        <v>1</v>
      </c>
      <c r="AA394" s="52">
        <v>0</v>
      </c>
      <c r="AB394" s="33"/>
      <c r="AC394" s="33"/>
      <c r="AD394" s="33"/>
      <c r="AE394" s="33"/>
      <c r="AF394" s="33"/>
      <c r="AG394" s="33"/>
      <c r="AH394" s="33"/>
      <c r="AI394" s="33"/>
      <c r="AJ394" s="33"/>
      <c r="AK394" s="33"/>
      <c r="AL394" s="33"/>
      <c r="AM394" s="33"/>
    </row>
    <row r="395" spans="1:39" ht="15.75" customHeight="1">
      <c r="A395" s="35" t="s">
        <v>10</v>
      </c>
      <c r="B395" s="60" t="s">
        <v>29</v>
      </c>
      <c r="C395" s="50" t="s">
        <v>31</v>
      </c>
      <c r="D395" s="43"/>
      <c r="E395" s="43"/>
      <c r="F395" s="220" t="s">
        <v>2055</v>
      </c>
      <c r="G395" s="228">
        <f t="shared" si="319"/>
        <v>1</v>
      </c>
      <c r="H395" s="228">
        <f t="shared" si="320"/>
        <v>0.5</v>
      </c>
      <c r="I395" s="228">
        <f t="shared" si="321"/>
        <v>1</v>
      </c>
      <c r="J395" s="228">
        <f t="shared" si="322"/>
        <v>0</v>
      </c>
      <c r="K395" s="228">
        <f t="shared" si="323"/>
        <v>1</v>
      </c>
      <c r="L395" s="228">
        <f t="shared" si="324"/>
        <v>1</v>
      </c>
      <c r="M395" s="44" t="s">
        <v>120</v>
      </c>
      <c r="N395" s="33">
        <v>1</v>
      </c>
      <c r="O395" s="43" t="s">
        <v>2056</v>
      </c>
      <c r="P395" s="33">
        <v>0.5</v>
      </c>
      <c r="Q395" s="43" t="s">
        <v>2057</v>
      </c>
      <c r="R395" s="33">
        <v>1</v>
      </c>
      <c r="S395" s="43" t="s">
        <v>2058</v>
      </c>
      <c r="T395" s="33">
        <v>0</v>
      </c>
      <c r="U395" s="43" t="s">
        <v>2059</v>
      </c>
      <c r="V395" s="33">
        <v>1</v>
      </c>
      <c r="W395" s="43" t="s">
        <v>2060</v>
      </c>
      <c r="X395" s="33">
        <v>1</v>
      </c>
      <c r="Y395" s="43" t="s">
        <v>2061</v>
      </c>
      <c r="Z395" s="51">
        <v>1</v>
      </c>
      <c r="AA395" s="52">
        <v>0</v>
      </c>
      <c r="AB395" s="33"/>
      <c r="AC395" s="33"/>
      <c r="AD395" s="33"/>
      <c r="AE395" s="33"/>
      <c r="AF395" s="33"/>
      <c r="AG395" s="33"/>
      <c r="AH395" s="33"/>
      <c r="AI395" s="33"/>
      <c r="AJ395" s="33"/>
      <c r="AK395" s="33"/>
      <c r="AL395" s="33"/>
      <c r="AM395" s="33"/>
    </row>
    <row r="396" spans="1:39" ht="15.75" customHeight="1">
      <c r="A396" s="35" t="s">
        <v>10</v>
      </c>
      <c r="B396" s="60" t="s">
        <v>29</v>
      </c>
      <c r="C396" s="50" t="s">
        <v>31</v>
      </c>
      <c r="D396" s="43"/>
      <c r="E396" s="43"/>
      <c r="F396" s="220" t="s">
        <v>2062</v>
      </c>
      <c r="G396" s="228">
        <f t="shared" si="319"/>
        <v>0.5</v>
      </c>
      <c r="H396" s="228">
        <f t="shared" si="320"/>
        <v>0.5</v>
      </c>
      <c r="I396" s="228">
        <f t="shared" si="321"/>
        <v>0</v>
      </c>
      <c r="J396" s="228">
        <f t="shared" si="322"/>
        <v>0.5</v>
      </c>
      <c r="K396" s="228">
        <f t="shared" si="323"/>
        <v>0.5</v>
      </c>
      <c r="L396" s="228">
        <f t="shared" si="324"/>
        <v>0.5</v>
      </c>
      <c r="M396" s="44" t="s">
        <v>120</v>
      </c>
      <c r="N396" s="185">
        <v>0.5</v>
      </c>
      <c r="O396" s="43" t="s">
        <v>2063</v>
      </c>
      <c r="P396" s="33">
        <v>0.5</v>
      </c>
      <c r="Q396" s="43" t="s">
        <v>129</v>
      </c>
      <c r="R396" s="33">
        <v>0</v>
      </c>
      <c r="S396" s="43" t="s">
        <v>2064</v>
      </c>
      <c r="T396" s="185">
        <v>0.5</v>
      </c>
      <c r="U396" s="43" t="s">
        <v>2065</v>
      </c>
      <c r="V396" s="33">
        <v>0.5</v>
      </c>
      <c r="W396" s="43" t="s">
        <v>2066</v>
      </c>
      <c r="X396" s="33">
        <v>0.5</v>
      </c>
      <c r="Y396" s="43" t="s">
        <v>2067</v>
      </c>
      <c r="Z396" s="51">
        <v>1</v>
      </c>
      <c r="AA396" s="52">
        <v>0</v>
      </c>
      <c r="AB396" s="33"/>
      <c r="AC396" s="33"/>
      <c r="AD396" s="33"/>
      <c r="AE396" s="33"/>
      <c r="AF396" s="33"/>
      <c r="AG396" s="33"/>
      <c r="AH396" s="33"/>
      <c r="AI396" s="33"/>
      <c r="AJ396" s="33"/>
      <c r="AK396" s="33"/>
      <c r="AL396" s="33"/>
      <c r="AM396" s="33"/>
    </row>
    <row r="397" spans="1:39" ht="15.75" customHeight="1">
      <c r="A397" s="35" t="s">
        <v>10</v>
      </c>
      <c r="B397" s="60" t="s">
        <v>29</v>
      </c>
      <c r="C397" s="50" t="s">
        <v>31</v>
      </c>
      <c r="D397" s="43"/>
      <c r="E397" s="43"/>
      <c r="F397" s="220" t="s">
        <v>2068</v>
      </c>
      <c r="G397" s="228">
        <f t="shared" si="319"/>
        <v>1</v>
      </c>
      <c r="H397" s="228">
        <f t="shared" si="320"/>
        <v>0</v>
      </c>
      <c r="I397" s="228">
        <f t="shared" si="321"/>
        <v>0</v>
      </c>
      <c r="J397" s="228">
        <f t="shared" si="322"/>
        <v>1</v>
      </c>
      <c r="K397" s="228">
        <f t="shared" si="323"/>
        <v>0.5</v>
      </c>
      <c r="L397" s="228">
        <f t="shared" si="324"/>
        <v>1</v>
      </c>
      <c r="M397" s="44" t="s">
        <v>120</v>
      </c>
      <c r="N397" s="186">
        <v>1</v>
      </c>
      <c r="O397" s="186" t="s">
        <v>2069</v>
      </c>
      <c r="P397" s="33">
        <v>0</v>
      </c>
      <c r="Q397" s="43" t="s">
        <v>129</v>
      </c>
      <c r="R397" s="33">
        <v>0</v>
      </c>
      <c r="S397" s="43" t="s">
        <v>129</v>
      </c>
      <c r="T397" s="33">
        <v>1</v>
      </c>
      <c r="U397" s="43" t="s">
        <v>2070</v>
      </c>
      <c r="V397" s="33">
        <v>0.5</v>
      </c>
      <c r="W397" s="43" t="s">
        <v>2071</v>
      </c>
      <c r="X397" s="33">
        <v>1</v>
      </c>
      <c r="Y397" s="43" t="s">
        <v>2072</v>
      </c>
      <c r="Z397" s="51">
        <v>1</v>
      </c>
      <c r="AA397" s="52">
        <v>0</v>
      </c>
      <c r="AB397" s="33"/>
      <c r="AC397" s="33"/>
      <c r="AD397" s="33"/>
      <c r="AE397" s="33"/>
      <c r="AF397" s="33"/>
      <c r="AG397" s="33"/>
      <c r="AH397" s="33"/>
      <c r="AI397" s="33"/>
      <c r="AJ397" s="33"/>
      <c r="AK397" s="33"/>
      <c r="AL397" s="33"/>
      <c r="AM397" s="33"/>
    </row>
    <row r="398" spans="1:39" ht="15.75" customHeight="1">
      <c r="A398" s="35" t="s">
        <v>10</v>
      </c>
      <c r="B398" s="60" t="s">
        <v>29</v>
      </c>
      <c r="C398" s="50" t="s">
        <v>31</v>
      </c>
      <c r="D398" s="43"/>
      <c r="E398" s="43"/>
      <c r="F398" s="220" t="s">
        <v>2073</v>
      </c>
      <c r="G398" s="228">
        <f t="shared" si="319"/>
        <v>1</v>
      </c>
      <c r="H398" s="228">
        <f t="shared" si="320"/>
        <v>0.5</v>
      </c>
      <c r="I398" s="228">
        <f t="shared" si="321"/>
        <v>0</v>
      </c>
      <c r="J398" s="228">
        <f t="shared" si="322"/>
        <v>1</v>
      </c>
      <c r="K398" s="228">
        <f t="shared" si="323"/>
        <v>1</v>
      </c>
      <c r="L398" s="228">
        <f t="shared" si="324"/>
        <v>1</v>
      </c>
      <c r="M398" s="44" t="s">
        <v>120</v>
      </c>
      <c r="N398" s="185">
        <v>1</v>
      </c>
      <c r="O398" s="43" t="s">
        <v>2074</v>
      </c>
      <c r="P398" s="33">
        <v>0.5</v>
      </c>
      <c r="Q398" s="43" t="s">
        <v>129</v>
      </c>
      <c r="R398" s="33">
        <v>0</v>
      </c>
      <c r="S398" s="43" t="s">
        <v>2075</v>
      </c>
      <c r="T398" s="33">
        <v>1</v>
      </c>
      <c r="U398" s="43" t="s">
        <v>2076</v>
      </c>
      <c r="V398" s="33">
        <v>1</v>
      </c>
      <c r="W398" s="43" t="s">
        <v>2077</v>
      </c>
      <c r="X398" s="33">
        <v>1</v>
      </c>
      <c r="Y398" s="43" t="s">
        <v>2078</v>
      </c>
      <c r="Z398" s="51">
        <v>1</v>
      </c>
      <c r="AA398" s="52">
        <v>0</v>
      </c>
      <c r="AB398" s="33"/>
      <c r="AC398" s="33"/>
      <c r="AD398" s="33"/>
      <c r="AE398" s="33"/>
      <c r="AF398" s="33"/>
      <c r="AG398" s="33"/>
      <c r="AH398" s="33"/>
      <c r="AI398" s="33"/>
      <c r="AJ398" s="33"/>
      <c r="AK398" s="33"/>
      <c r="AL398" s="33"/>
      <c r="AM398" s="33"/>
    </row>
    <row r="399" spans="1:39" ht="15.75" customHeight="1">
      <c r="A399" s="35" t="s">
        <v>10</v>
      </c>
      <c r="B399" s="60" t="s">
        <v>29</v>
      </c>
      <c r="C399" s="50" t="s">
        <v>31</v>
      </c>
      <c r="D399" s="43"/>
      <c r="E399" s="43"/>
      <c r="F399" s="220" t="s">
        <v>2079</v>
      </c>
      <c r="G399" s="228">
        <f t="shared" si="319"/>
        <v>0.5</v>
      </c>
      <c r="H399" s="228">
        <f t="shared" si="320"/>
        <v>0</v>
      </c>
      <c r="I399" s="228">
        <f t="shared" si="321"/>
        <v>0.5</v>
      </c>
      <c r="J399" s="228">
        <f t="shared" si="322"/>
        <v>0.5</v>
      </c>
      <c r="K399" s="228">
        <f t="shared" si="323"/>
        <v>0.5</v>
      </c>
      <c r="L399" s="228">
        <f t="shared" si="324"/>
        <v>0.5</v>
      </c>
      <c r="M399" s="44" t="s">
        <v>120</v>
      </c>
      <c r="N399" s="33">
        <v>0.5</v>
      </c>
      <c r="O399" s="43" t="s">
        <v>2080</v>
      </c>
      <c r="P399" s="33">
        <v>0</v>
      </c>
      <c r="Q399" s="43" t="s">
        <v>129</v>
      </c>
      <c r="R399" s="33">
        <v>0.5</v>
      </c>
      <c r="S399" s="43" t="s">
        <v>129</v>
      </c>
      <c r="T399" s="33">
        <v>0.5</v>
      </c>
      <c r="U399" s="43" t="s">
        <v>2081</v>
      </c>
      <c r="V399" s="185">
        <v>0.5</v>
      </c>
      <c r="W399" s="43" t="s">
        <v>2082</v>
      </c>
      <c r="X399" s="33">
        <v>0.5</v>
      </c>
      <c r="Y399" s="43" t="s">
        <v>2083</v>
      </c>
      <c r="Z399" s="65">
        <v>1</v>
      </c>
      <c r="AA399" s="66">
        <v>0</v>
      </c>
      <c r="AB399" s="33"/>
      <c r="AC399" s="33"/>
      <c r="AD399" s="33"/>
      <c r="AE399" s="33"/>
      <c r="AF399" s="33"/>
      <c r="AG399" s="33"/>
      <c r="AH399" s="33"/>
      <c r="AI399" s="33"/>
      <c r="AJ399" s="33"/>
      <c r="AK399" s="33"/>
      <c r="AL399" s="33"/>
      <c r="AM399" s="33"/>
    </row>
    <row r="400" spans="1:39" ht="15.75" customHeight="1">
      <c r="A400" s="35" t="s">
        <v>10</v>
      </c>
      <c r="B400" s="60" t="s">
        <v>29</v>
      </c>
      <c r="C400" s="48" t="s">
        <v>32</v>
      </c>
      <c r="D400" s="48"/>
      <c r="E400" s="48"/>
      <c r="F400" s="222"/>
      <c r="G400" s="240">
        <f t="shared" ref="G400:L400" si="325">ROUND(AVERAGE(G401:G409),2)</f>
        <v>1</v>
      </c>
      <c r="H400" s="240">
        <f t="shared" si="325"/>
        <v>0.72</v>
      </c>
      <c r="I400" s="240">
        <f t="shared" si="325"/>
        <v>0</v>
      </c>
      <c r="J400" s="240">
        <f t="shared" si="325"/>
        <v>0.89</v>
      </c>
      <c r="K400" s="240">
        <f t="shared" si="325"/>
        <v>1</v>
      </c>
      <c r="L400" s="240">
        <f t="shared" si="325"/>
        <v>0.94</v>
      </c>
      <c r="M400" s="48"/>
      <c r="N400" s="54"/>
      <c r="O400" s="50"/>
      <c r="P400" s="54"/>
      <c r="Q400" s="50"/>
      <c r="R400" s="54"/>
      <c r="S400" s="50"/>
      <c r="T400" s="54"/>
      <c r="U400" s="50"/>
      <c r="V400" s="54"/>
      <c r="W400" s="50"/>
      <c r="X400" s="54"/>
      <c r="Y400" s="50"/>
      <c r="Z400" s="48"/>
      <c r="AA400" s="48"/>
      <c r="AB400" s="33"/>
      <c r="AC400" s="33"/>
      <c r="AD400" s="33"/>
      <c r="AE400" s="33"/>
      <c r="AF400" s="33"/>
      <c r="AG400" s="33"/>
      <c r="AH400" s="33"/>
      <c r="AI400" s="33"/>
      <c r="AJ400" s="33"/>
      <c r="AK400" s="33"/>
      <c r="AL400" s="33"/>
      <c r="AM400" s="33"/>
    </row>
    <row r="401" spans="1:39" ht="15.75" customHeight="1">
      <c r="A401" s="35" t="s">
        <v>10</v>
      </c>
      <c r="B401" s="60" t="s">
        <v>29</v>
      </c>
      <c r="C401" s="50" t="s">
        <v>32</v>
      </c>
      <c r="D401" s="43"/>
      <c r="E401" s="43"/>
      <c r="F401" s="220" t="s">
        <v>2084</v>
      </c>
      <c r="G401" s="228">
        <f t="shared" ref="G401:G409" si="326">IF(N401&lt;0, "N/A", (N401 - AA401)/(Z401-AA401))</f>
        <v>1</v>
      </c>
      <c r="H401" s="228">
        <f t="shared" ref="H401:H409" si="327">IF(P401&lt;0, "N/A", (P401 - AA401)/(Z401-AA401))</f>
        <v>1</v>
      </c>
      <c r="I401" s="228">
        <f t="shared" ref="I401:I409" si="328">IF(R401&lt;0, "N/A", (R401 - AA401)/(Z401-AA401))</f>
        <v>0</v>
      </c>
      <c r="J401" s="228">
        <f t="shared" ref="J401:J409" si="329">IF(T401&lt;0, "N/A", (T401 - AA401)/(Z401-AA401))</f>
        <v>1</v>
      </c>
      <c r="K401" s="228">
        <f t="shared" ref="K401:K409" si="330">IF(V401&lt;0, "N/A", (V401 - AA401)/(Z401-AA401))</f>
        <v>1</v>
      </c>
      <c r="L401" s="228">
        <f t="shared" ref="L401:L409" si="331">IF(X401&lt;0, "N/A", (X401 - AA401)/(Z401-AA401))</f>
        <v>1</v>
      </c>
      <c r="M401" s="44" t="s">
        <v>120</v>
      </c>
      <c r="N401" s="33">
        <v>1</v>
      </c>
      <c r="O401" s="43" t="s">
        <v>2085</v>
      </c>
      <c r="P401" s="33">
        <v>1</v>
      </c>
      <c r="Q401" s="43" t="s">
        <v>129</v>
      </c>
      <c r="R401" s="33">
        <v>0</v>
      </c>
      <c r="S401" s="43" t="s">
        <v>2086</v>
      </c>
      <c r="T401" s="33">
        <v>1</v>
      </c>
      <c r="U401" s="43" t="s">
        <v>2087</v>
      </c>
      <c r="V401" s="33">
        <v>1</v>
      </c>
      <c r="W401" s="43" t="s">
        <v>2088</v>
      </c>
      <c r="X401" s="33">
        <v>1</v>
      </c>
      <c r="Y401" s="43" t="s">
        <v>2088</v>
      </c>
      <c r="Z401" s="51">
        <v>1</v>
      </c>
      <c r="AA401" s="52">
        <v>0</v>
      </c>
      <c r="AB401" s="33"/>
      <c r="AC401" s="33"/>
      <c r="AD401" s="33"/>
      <c r="AE401" s="33"/>
      <c r="AF401" s="33"/>
      <c r="AG401" s="33"/>
      <c r="AH401" s="33"/>
      <c r="AI401" s="33"/>
      <c r="AJ401" s="33"/>
      <c r="AK401" s="33"/>
      <c r="AL401" s="33"/>
      <c r="AM401" s="33"/>
    </row>
    <row r="402" spans="1:39" ht="15.75" customHeight="1">
      <c r="A402" s="35" t="s">
        <v>10</v>
      </c>
      <c r="B402" s="60" t="s">
        <v>29</v>
      </c>
      <c r="C402" s="50" t="s">
        <v>32</v>
      </c>
      <c r="D402" s="43"/>
      <c r="E402" s="43"/>
      <c r="F402" s="220" t="s">
        <v>2089</v>
      </c>
      <c r="G402" s="228">
        <f t="shared" si="326"/>
        <v>1</v>
      </c>
      <c r="H402" s="228">
        <f t="shared" si="327"/>
        <v>1</v>
      </c>
      <c r="I402" s="228">
        <f t="shared" si="328"/>
        <v>0</v>
      </c>
      <c r="J402" s="228">
        <f t="shared" si="329"/>
        <v>1</v>
      </c>
      <c r="K402" s="228">
        <f t="shared" si="330"/>
        <v>1</v>
      </c>
      <c r="L402" s="228">
        <f t="shared" si="331"/>
        <v>1</v>
      </c>
      <c r="M402" s="44" t="s">
        <v>120</v>
      </c>
      <c r="N402" s="33">
        <v>1</v>
      </c>
      <c r="O402" s="43" t="s">
        <v>2090</v>
      </c>
      <c r="P402" s="33">
        <v>1</v>
      </c>
      <c r="Q402" s="43" t="s">
        <v>129</v>
      </c>
      <c r="R402" s="33">
        <v>0</v>
      </c>
      <c r="S402" s="43" t="s">
        <v>129</v>
      </c>
      <c r="T402" s="33">
        <v>1</v>
      </c>
      <c r="U402" s="43" t="s">
        <v>2091</v>
      </c>
      <c r="V402" s="33">
        <v>1</v>
      </c>
      <c r="W402" s="43" t="s">
        <v>129</v>
      </c>
      <c r="X402" s="33">
        <v>1</v>
      </c>
      <c r="Y402" s="43" t="s">
        <v>129</v>
      </c>
      <c r="Z402" s="51">
        <v>1</v>
      </c>
      <c r="AA402" s="52">
        <v>0</v>
      </c>
      <c r="AB402" s="33"/>
      <c r="AC402" s="33"/>
      <c r="AD402" s="33"/>
      <c r="AE402" s="33"/>
      <c r="AF402" s="33"/>
      <c r="AG402" s="33"/>
      <c r="AH402" s="33"/>
      <c r="AI402" s="33"/>
      <c r="AJ402" s="33"/>
      <c r="AK402" s="33"/>
      <c r="AL402" s="33"/>
      <c r="AM402" s="33"/>
    </row>
    <row r="403" spans="1:39" ht="15.75" customHeight="1">
      <c r="A403" s="35" t="s">
        <v>10</v>
      </c>
      <c r="B403" s="60" t="s">
        <v>29</v>
      </c>
      <c r="C403" s="50" t="s">
        <v>32</v>
      </c>
      <c r="D403" s="43"/>
      <c r="E403" s="43"/>
      <c r="F403" s="220" t="s">
        <v>2092</v>
      </c>
      <c r="G403" s="228">
        <f t="shared" si="326"/>
        <v>1</v>
      </c>
      <c r="H403" s="228">
        <f t="shared" si="327"/>
        <v>1</v>
      </c>
      <c r="I403" s="228">
        <f t="shared" si="328"/>
        <v>0</v>
      </c>
      <c r="J403" s="228">
        <f t="shared" si="329"/>
        <v>1</v>
      </c>
      <c r="K403" s="228">
        <f t="shared" si="330"/>
        <v>1</v>
      </c>
      <c r="L403" s="228">
        <f t="shared" si="331"/>
        <v>1</v>
      </c>
      <c r="M403" s="44" t="s">
        <v>120</v>
      </c>
      <c r="N403" s="33">
        <v>1</v>
      </c>
      <c r="O403" s="43" t="s">
        <v>2093</v>
      </c>
      <c r="P403" s="33">
        <v>1</v>
      </c>
      <c r="Q403" s="43" t="s">
        <v>129</v>
      </c>
      <c r="R403" s="33">
        <v>0</v>
      </c>
      <c r="S403" s="43" t="s">
        <v>129</v>
      </c>
      <c r="T403" s="33">
        <v>1</v>
      </c>
      <c r="U403" s="43" t="s">
        <v>2094</v>
      </c>
      <c r="V403" s="33">
        <v>1</v>
      </c>
      <c r="W403" s="43" t="s">
        <v>129</v>
      </c>
      <c r="X403" s="33">
        <v>1</v>
      </c>
      <c r="Y403" s="43" t="s">
        <v>129</v>
      </c>
      <c r="Z403" s="51">
        <v>1</v>
      </c>
      <c r="AA403" s="52">
        <v>0</v>
      </c>
      <c r="AB403" s="33"/>
      <c r="AC403" s="33"/>
      <c r="AD403" s="33"/>
      <c r="AE403" s="33"/>
      <c r="AF403" s="33"/>
      <c r="AG403" s="33"/>
      <c r="AH403" s="33"/>
      <c r="AI403" s="33"/>
      <c r="AJ403" s="33"/>
      <c r="AK403" s="33"/>
      <c r="AL403" s="33"/>
      <c r="AM403" s="33"/>
    </row>
    <row r="404" spans="1:39" ht="15.75" customHeight="1">
      <c r="A404" s="35" t="s">
        <v>10</v>
      </c>
      <c r="B404" s="60" t="s">
        <v>29</v>
      </c>
      <c r="C404" s="50" t="s">
        <v>32</v>
      </c>
      <c r="D404" s="43"/>
      <c r="E404" s="43"/>
      <c r="F404" s="220" t="s">
        <v>2095</v>
      </c>
      <c r="G404" s="228">
        <f t="shared" si="326"/>
        <v>1</v>
      </c>
      <c r="H404" s="228">
        <f t="shared" si="327"/>
        <v>0</v>
      </c>
      <c r="I404" s="228">
        <f t="shared" si="328"/>
        <v>0</v>
      </c>
      <c r="J404" s="228">
        <f t="shared" si="329"/>
        <v>1</v>
      </c>
      <c r="K404" s="228">
        <f t="shared" si="330"/>
        <v>1</v>
      </c>
      <c r="L404" s="228">
        <f t="shared" si="331"/>
        <v>0.5</v>
      </c>
      <c r="M404" s="44" t="s">
        <v>120</v>
      </c>
      <c r="N404" s="33">
        <v>1</v>
      </c>
      <c r="O404" s="43" t="s">
        <v>2096</v>
      </c>
      <c r="P404" s="33">
        <v>0</v>
      </c>
      <c r="Q404" s="43" t="s">
        <v>129</v>
      </c>
      <c r="R404" s="33">
        <v>0</v>
      </c>
      <c r="S404" s="43" t="s">
        <v>129</v>
      </c>
      <c r="T404" s="33">
        <v>1</v>
      </c>
      <c r="U404" s="43" t="s">
        <v>2097</v>
      </c>
      <c r="V404" s="33">
        <v>1</v>
      </c>
      <c r="W404" s="43" t="s">
        <v>2098</v>
      </c>
      <c r="X404" s="33">
        <v>0.5</v>
      </c>
      <c r="Y404" s="43" t="s">
        <v>2099</v>
      </c>
      <c r="Z404" s="51">
        <v>1</v>
      </c>
      <c r="AA404" s="52">
        <v>0</v>
      </c>
      <c r="AB404" s="33"/>
      <c r="AC404" s="33"/>
      <c r="AD404" s="33"/>
      <c r="AE404" s="33"/>
      <c r="AF404" s="33"/>
      <c r="AG404" s="33"/>
      <c r="AH404" s="33"/>
      <c r="AI404" s="33"/>
      <c r="AJ404" s="33"/>
      <c r="AK404" s="33"/>
      <c r="AL404" s="33"/>
      <c r="AM404" s="33"/>
    </row>
    <row r="405" spans="1:39" ht="15.75" customHeight="1">
      <c r="A405" s="35" t="s">
        <v>10</v>
      </c>
      <c r="B405" s="60" t="s">
        <v>29</v>
      </c>
      <c r="C405" s="50" t="s">
        <v>32</v>
      </c>
      <c r="D405" s="43"/>
      <c r="E405" s="43"/>
      <c r="F405" s="220" t="s">
        <v>2100</v>
      </c>
      <c r="G405" s="228">
        <f t="shared" si="326"/>
        <v>1</v>
      </c>
      <c r="H405" s="228">
        <f t="shared" si="327"/>
        <v>1</v>
      </c>
      <c r="I405" s="228">
        <f t="shared" si="328"/>
        <v>0</v>
      </c>
      <c r="J405" s="228">
        <f t="shared" si="329"/>
        <v>1</v>
      </c>
      <c r="K405" s="228">
        <f t="shared" si="330"/>
        <v>1</v>
      </c>
      <c r="L405" s="228">
        <f t="shared" si="331"/>
        <v>1</v>
      </c>
      <c r="M405" s="44" t="s">
        <v>120</v>
      </c>
      <c r="N405" s="33">
        <v>1</v>
      </c>
      <c r="O405" s="43" t="s">
        <v>2101</v>
      </c>
      <c r="P405" s="33">
        <v>1</v>
      </c>
      <c r="Q405" s="43" t="s">
        <v>129</v>
      </c>
      <c r="R405" s="33">
        <v>0</v>
      </c>
      <c r="S405" s="43" t="s">
        <v>2102</v>
      </c>
      <c r="T405" s="33">
        <v>1</v>
      </c>
      <c r="U405" s="43" t="s">
        <v>2103</v>
      </c>
      <c r="V405" s="33">
        <v>1</v>
      </c>
      <c r="W405" s="43" t="s">
        <v>129</v>
      </c>
      <c r="X405" s="33">
        <v>1</v>
      </c>
      <c r="Y405" s="43" t="s">
        <v>129</v>
      </c>
      <c r="Z405" s="51">
        <v>1</v>
      </c>
      <c r="AA405" s="52">
        <v>0</v>
      </c>
      <c r="AB405" s="33"/>
      <c r="AC405" s="33"/>
      <c r="AD405" s="33"/>
      <c r="AE405" s="33"/>
      <c r="AF405" s="33"/>
      <c r="AG405" s="33"/>
      <c r="AH405" s="33"/>
      <c r="AI405" s="33"/>
      <c r="AJ405" s="33"/>
      <c r="AK405" s="33"/>
      <c r="AL405" s="33"/>
      <c r="AM405" s="33"/>
    </row>
    <row r="406" spans="1:39" ht="15.75" customHeight="1">
      <c r="A406" s="35" t="s">
        <v>10</v>
      </c>
      <c r="B406" s="60" t="s">
        <v>29</v>
      </c>
      <c r="C406" s="50" t="s">
        <v>32</v>
      </c>
      <c r="D406" s="43"/>
      <c r="E406" s="43"/>
      <c r="F406" s="220" t="s">
        <v>2104</v>
      </c>
      <c r="G406" s="228">
        <f t="shared" si="326"/>
        <v>1</v>
      </c>
      <c r="H406" s="228">
        <f t="shared" si="327"/>
        <v>1</v>
      </c>
      <c r="I406" s="228">
        <f t="shared" si="328"/>
        <v>0</v>
      </c>
      <c r="J406" s="228">
        <f t="shared" si="329"/>
        <v>0.5</v>
      </c>
      <c r="K406" s="228">
        <f t="shared" si="330"/>
        <v>1</v>
      </c>
      <c r="L406" s="228">
        <f t="shared" si="331"/>
        <v>1</v>
      </c>
      <c r="M406" s="44" t="s">
        <v>120</v>
      </c>
      <c r="N406" s="33">
        <v>1</v>
      </c>
      <c r="O406" s="43" t="s">
        <v>2105</v>
      </c>
      <c r="P406" s="33">
        <v>1</v>
      </c>
      <c r="Q406" s="43" t="s">
        <v>129</v>
      </c>
      <c r="R406" s="33">
        <v>0</v>
      </c>
      <c r="S406" s="43" t="s">
        <v>2106</v>
      </c>
      <c r="T406" s="33">
        <v>0.5</v>
      </c>
      <c r="U406" s="43" t="s">
        <v>2107</v>
      </c>
      <c r="V406" s="33">
        <v>1</v>
      </c>
      <c r="W406" s="43" t="s">
        <v>129</v>
      </c>
      <c r="X406" s="33">
        <v>1</v>
      </c>
      <c r="Y406" s="43" t="s">
        <v>2108</v>
      </c>
      <c r="Z406" s="51">
        <v>1</v>
      </c>
      <c r="AA406" s="52">
        <v>0</v>
      </c>
      <c r="AB406" s="33"/>
      <c r="AC406" s="33"/>
      <c r="AD406" s="33"/>
      <c r="AE406" s="33"/>
      <c r="AF406" s="33"/>
      <c r="AG406" s="33"/>
      <c r="AH406" s="33"/>
      <c r="AI406" s="33"/>
      <c r="AJ406" s="33"/>
      <c r="AK406" s="33"/>
      <c r="AL406" s="33"/>
      <c r="AM406" s="33"/>
    </row>
    <row r="407" spans="1:39" ht="15.75" customHeight="1">
      <c r="A407" s="35" t="s">
        <v>10</v>
      </c>
      <c r="B407" s="60" t="s">
        <v>29</v>
      </c>
      <c r="C407" s="50" t="s">
        <v>32</v>
      </c>
      <c r="D407" s="43"/>
      <c r="E407" s="43"/>
      <c r="F407" s="220" t="s">
        <v>2109</v>
      </c>
      <c r="G407" s="228">
        <f t="shared" si="326"/>
        <v>1</v>
      </c>
      <c r="H407" s="228">
        <f t="shared" si="327"/>
        <v>1</v>
      </c>
      <c r="I407" s="228">
        <f t="shared" si="328"/>
        <v>0</v>
      </c>
      <c r="J407" s="228">
        <f t="shared" si="329"/>
        <v>1</v>
      </c>
      <c r="K407" s="228">
        <f t="shared" si="330"/>
        <v>1</v>
      </c>
      <c r="L407" s="228">
        <f t="shared" si="331"/>
        <v>1</v>
      </c>
      <c r="M407" s="44" t="s">
        <v>120</v>
      </c>
      <c r="N407" s="33">
        <v>1</v>
      </c>
      <c r="O407" s="43" t="s">
        <v>2110</v>
      </c>
      <c r="P407" s="33">
        <v>1</v>
      </c>
      <c r="Q407" s="43" t="s">
        <v>129</v>
      </c>
      <c r="R407" s="33">
        <v>0</v>
      </c>
      <c r="S407" s="43" t="s">
        <v>2111</v>
      </c>
      <c r="T407" s="33">
        <v>1</v>
      </c>
      <c r="U407" s="43" t="s">
        <v>2112</v>
      </c>
      <c r="V407" s="33">
        <v>1</v>
      </c>
      <c r="W407" s="43" t="s">
        <v>129</v>
      </c>
      <c r="X407" s="33">
        <v>1</v>
      </c>
      <c r="Y407" s="43" t="s">
        <v>129</v>
      </c>
      <c r="Z407" s="51">
        <v>1</v>
      </c>
      <c r="AA407" s="52">
        <v>0</v>
      </c>
      <c r="AB407" s="33"/>
      <c r="AC407" s="33"/>
      <c r="AD407" s="33"/>
      <c r="AE407" s="33"/>
      <c r="AF407" s="33"/>
      <c r="AG407" s="33"/>
      <c r="AH407" s="33"/>
      <c r="AI407" s="33"/>
      <c r="AJ407" s="33"/>
      <c r="AK407" s="33"/>
      <c r="AL407" s="33"/>
      <c r="AM407" s="33"/>
    </row>
    <row r="408" spans="1:39" ht="15.75" customHeight="1">
      <c r="A408" s="35" t="s">
        <v>10</v>
      </c>
      <c r="B408" s="60" t="s">
        <v>29</v>
      </c>
      <c r="C408" s="50" t="s">
        <v>32</v>
      </c>
      <c r="D408" s="43"/>
      <c r="E408" s="43"/>
      <c r="F408" s="220" t="s">
        <v>2113</v>
      </c>
      <c r="G408" s="228">
        <f t="shared" si="326"/>
        <v>1</v>
      </c>
      <c r="H408" s="228">
        <f t="shared" si="327"/>
        <v>0</v>
      </c>
      <c r="I408" s="228">
        <f t="shared" si="328"/>
        <v>0</v>
      </c>
      <c r="J408" s="228">
        <f t="shared" si="329"/>
        <v>1</v>
      </c>
      <c r="K408" s="228">
        <f t="shared" si="330"/>
        <v>1</v>
      </c>
      <c r="L408" s="228">
        <f t="shared" si="331"/>
        <v>1</v>
      </c>
      <c r="M408" s="44" t="s">
        <v>120</v>
      </c>
      <c r="N408" s="33">
        <v>1</v>
      </c>
      <c r="O408" s="43" t="s">
        <v>2114</v>
      </c>
      <c r="P408" s="33">
        <v>0</v>
      </c>
      <c r="Q408" s="43" t="s">
        <v>129</v>
      </c>
      <c r="R408" s="33">
        <v>0</v>
      </c>
      <c r="S408" s="43" t="s">
        <v>2106</v>
      </c>
      <c r="T408" s="33">
        <v>1</v>
      </c>
      <c r="U408" s="43" t="s">
        <v>2115</v>
      </c>
      <c r="V408" s="33">
        <v>1</v>
      </c>
      <c r="W408" s="43" t="s">
        <v>129</v>
      </c>
      <c r="X408" s="33">
        <v>1</v>
      </c>
      <c r="Y408" s="43" t="s">
        <v>129</v>
      </c>
      <c r="Z408" s="51">
        <v>1</v>
      </c>
      <c r="AA408" s="52">
        <v>0</v>
      </c>
      <c r="AB408" s="33"/>
      <c r="AC408" s="33"/>
      <c r="AD408" s="33"/>
      <c r="AE408" s="33"/>
      <c r="AF408" s="33"/>
      <c r="AG408" s="33"/>
      <c r="AH408" s="33"/>
      <c r="AI408" s="33"/>
      <c r="AJ408" s="33"/>
      <c r="AK408" s="33"/>
      <c r="AL408" s="33"/>
      <c r="AM408" s="33"/>
    </row>
    <row r="409" spans="1:39" ht="15.75" customHeight="1">
      <c r="A409" s="35" t="s">
        <v>10</v>
      </c>
      <c r="B409" s="60" t="s">
        <v>29</v>
      </c>
      <c r="C409" s="50" t="s">
        <v>32</v>
      </c>
      <c r="D409" s="43"/>
      <c r="E409" s="43"/>
      <c r="F409" s="220" t="s">
        <v>2116</v>
      </c>
      <c r="G409" s="228">
        <f t="shared" si="326"/>
        <v>1</v>
      </c>
      <c r="H409" s="228">
        <f t="shared" si="327"/>
        <v>0.5</v>
      </c>
      <c r="I409" s="228">
        <f t="shared" si="328"/>
        <v>0</v>
      </c>
      <c r="J409" s="228">
        <f t="shared" si="329"/>
        <v>0.5</v>
      </c>
      <c r="K409" s="228">
        <f t="shared" si="330"/>
        <v>1</v>
      </c>
      <c r="L409" s="228">
        <f t="shared" si="331"/>
        <v>1</v>
      </c>
      <c r="M409" s="44" t="s">
        <v>120</v>
      </c>
      <c r="N409" s="33">
        <v>1</v>
      </c>
      <c r="O409" s="43" t="s">
        <v>2117</v>
      </c>
      <c r="P409" s="33">
        <v>0.5</v>
      </c>
      <c r="Q409" s="43" t="s">
        <v>129</v>
      </c>
      <c r="R409" s="33">
        <v>0</v>
      </c>
      <c r="S409" s="43" t="s">
        <v>2118</v>
      </c>
      <c r="T409" s="33">
        <v>0.5</v>
      </c>
      <c r="U409" s="43" t="s">
        <v>2119</v>
      </c>
      <c r="V409" s="33">
        <v>1</v>
      </c>
      <c r="W409" s="43" t="s">
        <v>129</v>
      </c>
      <c r="X409" s="33">
        <v>1</v>
      </c>
      <c r="Y409" s="43" t="s">
        <v>129</v>
      </c>
      <c r="Z409" s="51">
        <v>1</v>
      </c>
      <c r="AA409" s="52">
        <v>0</v>
      </c>
      <c r="AB409" s="33"/>
      <c r="AC409" s="33"/>
      <c r="AD409" s="33"/>
      <c r="AE409" s="33"/>
      <c r="AF409" s="33"/>
      <c r="AG409" s="33"/>
      <c r="AH409" s="33"/>
      <c r="AI409" s="33"/>
      <c r="AJ409" s="33"/>
      <c r="AK409" s="33"/>
      <c r="AL409" s="33"/>
      <c r="AM409" s="33"/>
    </row>
    <row r="410" spans="1:39" ht="15.75" customHeight="1">
      <c r="A410" s="35" t="s">
        <v>10</v>
      </c>
      <c r="B410" s="60" t="s">
        <v>29</v>
      </c>
      <c r="C410" s="48" t="s">
        <v>33</v>
      </c>
      <c r="D410" s="48"/>
      <c r="E410" s="48"/>
      <c r="F410" s="222"/>
      <c r="G410" s="240">
        <f t="shared" ref="G410:L410" si="332">ROUND(AVERAGE(G411:G419),2)</f>
        <v>1</v>
      </c>
      <c r="H410" s="240">
        <f t="shared" si="332"/>
        <v>0.78</v>
      </c>
      <c r="I410" s="240">
        <f t="shared" si="332"/>
        <v>0.22</v>
      </c>
      <c r="J410" s="240">
        <f t="shared" si="332"/>
        <v>0.72</v>
      </c>
      <c r="K410" s="240">
        <f t="shared" si="332"/>
        <v>0.94</v>
      </c>
      <c r="L410" s="240">
        <f t="shared" si="332"/>
        <v>0.89</v>
      </c>
      <c r="M410" s="48"/>
      <c r="N410" s="54"/>
      <c r="O410" s="50"/>
      <c r="P410" s="54"/>
      <c r="Q410" s="50"/>
      <c r="R410" s="54"/>
      <c r="S410" s="50"/>
      <c r="T410" s="54"/>
      <c r="U410" s="50"/>
      <c r="V410" s="54"/>
      <c r="W410" s="50"/>
      <c r="X410" s="54"/>
      <c r="Y410" s="50"/>
      <c r="Z410" s="48"/>
      <c r="AA410" s="48"/>
      <c r="AB410" s="33"/>
      <c r="AC410" s="33"/>
      <c r="AD410" s="33"/>
      <c r="AE410" s="33"/>
      <c r="AF410" s="33"/>
      <c r="AG410" s="33"/>
      <c r="AH410" s="33"/>
      <c r="AI410" s="33"/>
      <c r="AJ410" s="33"/>
      <c r="AK410" s="33"/>
      <c r="AL410" s="33"/>
      <c r="AM410" s="33"/>
    </row>
    <row r="411" spans="1:39" ht="15.75" customHeight="1">
      <c r="A411" s="35" t="s">
        <v>10</v>
      </c>
      <c r="B411" s="60" t="s">
        <v>29</v>
      </c>
      <c r="C411" s="50" t="s">
        <v>33</v>
      </c>
      <c r="D411" s="43"/>
      <c r="E411" s="43"/>
      <c r="F411" s="220" t="s">
        <v>2120</v>
      </c>
      <c r="G411" s="228">
        <f t="shared" ref="G411:G419" si="333">IF(N411&lt;0, "N/A", (N411 - AA411)/(Z411-AA411))</f>
        <v>1</v>
      </c>
      <c r="H411" s="228">
        <f t="shared" ref="H411:H419" si="334">IF(P411&lt;0, "N/A", (P411 - AA411)/(Z411-AA411))</f>
        <v>1</v>
      </c>
      <c r="I411" s="228">
        <f t="shared" ref="I411:I419" si="335">IF(R411&lt;0, "N/A", (R411 - AA411)/(Z411-AA411))</f>
        <v>0</v>
      </c>
      <c r="J411" s="228">
        <f t="shared" ref="J411:J419" si="336">IF(T411&lt;0, "N/A", (T411 - AA411)/(Z411-AA411))</f>
        <v>1</v>
      </c>
      <c r="K411" s="228">
        <f t="shared" ref="K411:K419" si="337">IF(V411&lt;0, "N/A", (V411 - AA411)/(Z411-AA411))</f>
        <v>1</v>
      </c>
      <c r="L411" s="228">
        <f t="shared" ref="L411:L419" si="338">IF(X411&lt;0, "N/A", (X411 - AA411)/(Z411-AA411))</f>
        <v>1</v>
      </c>
      <c r="M411" s="44" t="s">
        <v>120</v>
      </c>
      <c r="N411" s="33">
        <v>1</v>
      </c>
      <c r="O411" s="43" t="s">
        <v>2121</v>
      </c>
      <c r="P411" s="33">
        <v>1</v>
      </c>
      <c r="Q411" s="43" t="s">
        <v>129</v>
      </c>
      <c r="R411" s="33">
        <v>0</v>
      </c>
      <c r="S411" s="43" t="s">
        <v>129</v>
      </c>
      <c r="T411" s="33">
        <v>1</v>
      </c>
      <c r="U411" s="43" t="s">
        <v>2122</v>
      </c>
      <c r="V411" s="33">
        <v>1</v>
      </c>
      <c r="W411" s="43" t="s">
        <v>129</v>
      </c>
      <c r="X411" s="33">
        <v>1</v>
      </c>
      <c r="Y411" s="43" t="s">
        <v>129</v>
      </c>
      <c r="Z411" s="51">
        <v>1</v>
      </c>
      <c r="AA411" s="52">
        <v>0</v>
      </c>
      <c r="AB411" s="33"/>
      <c r="AC411" s="33"/>
      <c r="AD411" s="33"/>
      <c r="AE411" s="33"/>
      <c r="AF411" s="33"/>
      <c r="AG411" s="33"/>
      <c r="AH411" s="33"/>
      <c r="AI411" s="33"/>
      <c r="AJ411" s="33"/>
      <c r="AK411" s="33"/>
      <c r="AL411" s="33"/>
      <c r="AM411" s="33"/>
    </row>
    <row r="412" spans="1:39" ht="15.75" customHeight="1">
      <c r="A412" s="35" t="s">
        <v>10</v>
      </c>
      <c r="B412" s="60" t="s">
        <v>29</v>
      </c>
      <c r="C412" s="50" t="s">
        <v>33</v>
      </c>
      <c r="D412" s="43"/>
      <c r="E412" s="43"/>
      <c r="F412" s="220" t="s">
        <v>2123</v>
      </c>
      <c r="G412" s="228">
        <f t="shared" si="333"/>
        <v>1</v>
      </c>
      <c r="H412" s="228">
        <f t="shared" si="334"/>
        <v>1</v>
      </c>
      <c r="I412" s="228">
        <f t="shared" si="335"/>
        <v>1</v>
      </c>
      <c r="J412" s="228">
        <f t="shared" si="336"/>
        <v>1</v>
      </c>
      <c r="K412" s="228">
        <f t="shared" si="337"/>
        <v>0.5</v>
      </c>
      <c r="L412" s="228">
        <f t="shared" si="338"/>
        <v>1</v>
      </c>
      <c r="M412" s="44" t="s">
        <v>120</v>
      </c>
      <c r="N412" s="33">
        <v>1</v>
      </c>
      <c r="O412" s="43" t="s">
        <v>2124</v>
      </c>
      <c r="P412" s="33">
        <v>1</v>
      </c>
      <c r="Q412" s="43" t="s">
        <v>2125</v>
      </c>
      <c r="R412" s="33">
        <v>1</v>
      </c>
      <c r="S412" s="43" t="s">
        <v>2126</v>
      </c>
      <c r="T412" s="33">
        <v>1</v>
      </c>
      <c r="U412" s="43" t="s">
        <v>2127</v>
      </c>
      <c r="V412" s="33">
        <v>0.5</v>
      </c>
      <c r="W412" s="43" t="s">
        <v>2128</v>
      </c>
      <c r="X412" s="33">
        <v>1</v>
      </c>
      <c r="Y412" s="43" t="s">
        <v>2129</v>
      </c>
      <c r="Z412" s="51">
        <v>1</v>
      </c>
      <c r="AA412" s="52">
        <v>0</v>
      </c>
      <c r="AB412" s="33"/>
      <c r="AC412" s="33"/>
      <c r="AD412" s="33"/>
      <c r="AE412" s="33"/>
      <c r="AF412" s="33"/>
      <c r="AG412" s="33"/>
      <c r="AH412" s="33"/>
      <c r="AI412" s="33"/>
      <c r="AJ412" s="33"/>
      <c r="AK412" s="33"/>
      <c r="AL412" s="33"/>
      <c r="AM412" s="33"/>
    </row>
    <row r="413" spans="1:39" ht="15.75" customHeight="1">
      <c r="A413" s="35" t="s">
        <v>10</v>
      </c>
      <c r="B413" s="60" t="s">
        <v>29</v>
      </c>
      <c r="C413" s="50" t="s">
        <v>33</v>
      </c>
      <c r="D413" s="43"/>
      <c r="E413" s="43"/>
      <c r="F413" s="220" t="s">
        <v>2130</v>
      </c>
      <c r="G413" s="228">
        <f t="shared" si="333"/>
        <v>1</v>
      </c>
      <c r="H413" s="228">
        <f t="shared" si="334"/>
        <v>0</v>
      </c>
      <c r="I413" s="228">
        <f t="shared" si="335"/>
        <v>0</v>
      </c>
      <c r="J413" s="228">
        <f t="shared" si="336"/>
        <v>1</v>
      </c>
      <c r="K413" s="228">
        <f t="shared" si="337"/>
        <v>1</v>
      </c>
      <c r="L413" s="228">
        <f t="shared" si="338"/>
        <v>0.5</v>
      </c>
      <c r="M413" s="44" t="s">
        <v>120</v>
      </c>
      <c r="N413" s="33">
        <v>1</v>
      </c>
      <c r="O413" s="43" t="s">
        <v>2131</v>
      </c>
      <c r="P413" s="33">
        <v>0</v>
      </c>
      <c r="Q413" s="43" t="s">
        <v>129</v>
      </c>
      <c r="R413" s="33">
        <v>0</v>
      </c>
      <c r="S413" s="43" t="s">
        <v>129</v>
      </c>
      <c r="T413" s="33">
        <v>1</v>
      </c>
      <c r="U413" s="43" t="s">
        <v>2132</v>
      </c>
      <c r="V413" s="33">
        <v>1</v>
      </c>
      <c r="W413" s="43" t="s">
        <v>2133</v>
      </c>
      <c r="X413" s="33">
        <v>0.5</v>
      </c>
      <c r="Y413" s="43" t="s">
        <v>2134</v>
      </c>
      <c r="Z413" s="51">
        <v>1</v>
      </c>
      <c r="AA413" s="52">
        <v>0</v>
      </c>
      <c r="AB413" s="33"/>
      <c r="AC413" s="33"/>
      <c r="AD413" s="33"/>
      <c r="AE413" s="33"/>
      <c r="AF413" s="33"/>
      <c r="AG413" s="33"/>
      <c r="AH413" s="33"/>
      <c r="AI413" s="33"/>
      <c r="AJ413" s="33"/>
      <c r="AK413" s="33"/>
      <c r="AL413" s="33"/>
      <c r="AM413" s="33"/>
    </row>
    <row r="414" spans="1:39" ht="15.75" customHeight="1">
      <c r="A414" s="35" t="s">
        <v>10</v>
      </c>
      <c r="B414" s="60" t="s">
        <v>29</v>
      </c>
      <c r="C414" s="50" t="s">
        <v>33</v>
      </c>
      <c r="D414" s="43"/>
      <c r="E414" s="43"/>
      <c r="F414" s="220" t="s">
        <v>2135</v>
      </c>
      <c r="G414" s="228">
        <f t="shared" si="333"/>
        <v>1</v>
      </c>
      <c r="H414" s="228">
        <f t="shared" si="334"/>
        <v>1</v>
      </c>
      <c r="I414" s="228">
        <f t="shared" si="335"/>
        <v>0</v>
      </c>
      <c r="J414" s="228">
        <f t="shared" si="336"/>
        <v>1</v>
      </c>
      <c r="K414" s="228">
        <f t="shared" si="337"/>
        <v>1</v>
      </c>
      <c r="L414" s="228">
        <f t="shared" si="338"/>
        <v>1</v>
      </c>
      <c r="M414" s="44" t="s">
        <v>120</v>
      </c>
      <c r="N414" s="33">
        <v>1</v>
      </c>
      <c r="O414" s="43" t="s">
        <v>2136</v>
      </c>
      <c r="P414" s="33">
        <v>1</v>
      </c>
      <c r="Q414" s="43" t="s">
        <v>129</v>
      </c>
      <c r="R414" s="33">
        <v>0</v>
      </c>
      <c r="S414" s="43" t="s">
        <v>2137</v>
      </c>
      <c r="T414" s="33">
        <v>1</v>
      </c>
      <c r="U414" s="43" t="s">
        <v>2138</v>
      </c>
      <c r="V414" s="33">
        <v>1</v>
      </c>
      <c r="W414" s="43" t="s">
        <v>2139</v>
      </c>
      <c r="X414" s="33">
        <v>1</v>
      </c>
      <c r="Y414" s="43" t="s">
        <v>129</v>
      </c>
      <c r="Z414" s="51">
        <v>1</v>
      </c>
      <c r="AA414" s="52">
        <v>0</v>
      </c>
      <c r="AB414" s="33"/>
      <c r="AC414" s="33"/>
      <c r="AD414" s="33"/>
      <c r="AE414" s="33"/>
      <c r="AF414" s="33"/>
      <c r="AG414" s="33"/>
      <c r="AH414" s="33"/>
      <c r="AI414" s="33"/>
      <c r="AJ414" s="33"/>
      <c r="AK414" s="33"/>
      <c r="AL414" s="33"/>
      <c r="AM414" s="33"/>
    </row>
    <row r="415" spans="1:39" ht="15.75" customHeight="1">
      <c r="A415" s="35" t="s">
        <v>10</v>
      </c>
      <c r="B415" s="60" t="s">
        <v>29</v>
      </c>
      <c r="C415" s="50" t="s">
        <v>33</v>
      </c>
      <c r="D415" s="43"/>
      <c r="E415" s="43"/>
      <c r="F415" s="220" t="s">
        <v>2140</v>
      </c>
      <c r="G415" s="228">
        <f t="shared" si="333"/>
        <v>1</v>
      </c>
      <c r="H415" s="228">
        <f t="shared" si="334"/>
        <v>1</v>
      </c>
      <c r="I415" s="228">
        <f t="shared" si="335"/>
        <v>0</v>
      </c>
      <c r="J415" s="228">
        <f t="shared" si="336"/>
        <v>0</v>
      </c>
      <c r="K415" s="228">
        <f t="shared" si="337"/>
        <v>1</v>
      </c>
      <c r="L415" s="228">
        <f t="shared" si="338"/>
        <v>1</v>
      </c>
      <c r="M415" s="44" t="s">
        <v>120</v>
      </c>
      <c r="N415" s="33">
        <v>1</v>
      </c>
      <c r="O415" s="43" t="s">
        <v>2141</v>
      </c>
      <c r="P415" s="33">
        <v>1</v>
      </c>
      <c r="Q415" s="43" t="s">
        <v>129</v>
      </c>
      <c r="R415" s="33">
        <v>0</v>
      </c>
      <c r="S415" s="43" t="s">
        <v>2142</v>
      </c>
      <c r="T415" s="33">
        <v>0</v>
      </c>
      <c r="U415" s="43" t="s">
        <v>2143</v>
      </c>
      <c r="V415" s="33">
        <v>1</v>
      </c>
      <c r="W415" s="43" t="s">
        <v>2144</v>
      </c>
      <c r="X415" s="33">
        <v>1</v>
      </c>
      <c r="Y415" s="43" t="s">
        <v>2145</v>
      </c>
      <c r="Z415" s="51">
        <v>1</v>
      </c>
      <c r="AA415" s="52">
        <v>0</v>
      </c>
      <c r="AB415" s="33"/>
      <c r="AC415" s="33"/>
      <c r="AD415" s="33"/>
      <c r="AE415" s="33"/>
      <c r="AF415" s="33"/>
      <c r="AG415" s="33"/>
      <c r="AH415" s="33"/>
      <c r="AI415" s="33"/>
      <c r="AJ415" s="33"/>
      <c r="AK415" s="33"/>
      <c r="AL415" s="33"/>
      <c r="AM415" s="33"/>
    </row>
    <row r="416" spans="1:39" ht="15.75" customHeight="1">
      <c r="A416" s="35" t="s">
        <v>10</v>
      </c>
      <c r="B416" s="60" t="s">
        <v>29</v>
      </c>
      <c r="C416" s="50" t="s">
        <v>33</v>
      </c>
      <c r="D416" s="43"/>
      <c r="E416" s="43"/>
      <c r="F416" s="220" t="s">
        <v>2146</v>
      </c>
      <c r="G416" s="228">
        <f t="shared" si="333"/>
        <v>1</v>
      </c>
      <c r="H416" s="228">
        <f t="shared" si="334"/>
        <v>1</v>
      </c>
      <c r="I416" s="228">
        <f t="shared" si="335"/>
        <v>0</v>
      </c>
      <c r="J416" s="228">
        <f t="shared" si="336"/>
        <v>0</v>
      </c>
      <c r="K416" s="228">
        <f t="shared" si="337"/>
        <v>1</v>
      </c>
      <c r="L416" s="228">
        <f t="shared" si="338"/>
        <v>1</v>
      </c>
      <c r="M416" s="44" t="s">
        <v>120</v>
      </c>
      <c r="N416" s="33">
        <v>1</v>
      </c>
      <c r="O416" s="43" t="s">
        <v>2147</v>
      </c>
      <c r="P416" s="33">
        <v>1</v>
      </c>
      <c r="Q416" s="43" t="s">
        <v>2148</v>
      </c>
      <c r="R416" s="33">
        <v>0</v>
      </c>
      <c r="S416" s="43" t="s">
        <v>129</v>
      </c>
      <c r="T416" s="33">
        <v>0</v>
      </c>
      <c r="U416" s="43" t="s">
        <v>2149</v>
      </c>
      <c r="V416" s="33">
        <v>1</v>
      </c>
      <c r="W416" s="43" t="s">
        <v>129</v>
      </c>
      <c r="X416" s="33">
        <v>1</v>
      </c>
      <c r="Y416" s="43" t="s">
        <v>129</v>
      </c>
      <c r="Z416" s="51">
        <v>1</v>
      </c>
      <c r="AA416" s="52">
        <v>0</v>
      </c>
      <c r="AB416" s="33"/>
      <c r="AC416" s="33"/>
      <c r="AD416" s="33"/>
      <c r="AE416" s="33"/>
      <c r="AF416" s="33"/>
      <c r="AG416" s="33"/>
      <c r="AH416" s="33"/>
      <c r="AI416" s="33"/>
      <c r="AJ416" s="33"/>
      <c r="AK416" s="33"/>
      <c r="AL416" s="33"/>
      <c r="AM416" s="33"/>
    </row>
    <row r="417" spans="1:39" ht="15.75" customHeight="1">
      <c r="A417" s="35" t="s">
        <v>10</v>
      </c>
      <c r="B417" s="60" t="s">
        <v>29</v>
      </c>
      <c r="C417" s="50" t="s">
        <v>33</v>
      </c>
      <c r="D417" s="43"/>
      <c r="E417" s="43"/>
      <c r="F417" s="220" t="s">
        <v>2150</v>
      </c>
      <c r="G417" s="228">
        <f t="shared" si="333"/>
        <v>1</v>
      </c>
      <c r="H417" s="228">
        <f t="shared" si="334"/>
        <v>0.5</v>
      </c>
      <c r="I417" s="228">
        <f t="shared" si="335"/>
        <v>0</v>
      </c>
      <c r="J417" s="228">
        <f t="shared" si="336"/>
        <v>1</v>
      </c>
      <c r="K417" s="228">
        <f t="shared" si="337"/>
        <v>1</v>
      </c>
      <c r="L417" s="228">
        <f t="shared" si="338"/>
        <v>1</v>
      </c>
      <c r="M417" s="44" t="s">
        <v>120</v>
      </c>
      <c r="N417" s="33">
        <v>1</v>
      </c>
      <c r="O417" s="43" t="s">
        <v>2151</v>
      </c>
      <c r="P417" s="33">
        <v>0.5</v>
      </c>
      <c r="Q417" s="43" t="s">
        <v>2152</v>
      </c>
      <c r="R417" s="33">
        <v>0</v>
      </c>
      <c r="S417" s="43" t="s">
        <v>129</v>
      </c>
      <c r="T417" s="33">
        <v>1</v>
      </c>
      <c r="U417" s="43" t="s">
        <v>2153</v>
      </c>
      <c r="V417" s="33">
        <v>1</v>
      </c>
      <c r="W417" s="43" t="s">
        <v>129</v>
      </c>
      <c r="X417" s="33">
        <v>1</v>
      </c>
      <c r="Y417" s="43" t="s">
        <v>129</v>
      </c>
      <c r="Z417" s="51">
        <v>1</v>
      </c>
      <c r="AA417" s="52">
        <v>0</v>
      </c>
      <c r="AB417" s="33"/>
      <c r="AC417" s="33"/>
      <c r="AD417" s="33"/>
      <c r="AE417" s="33"/>
      <c r="AF417" s="33"/>
      <c r="AG417" s="33"/>
      <c r="AH417" s="33"/>
      <c r="AI417" s="33"/>
      <c r="AJ417" s="33"/>
      <c r="AK417" s="33"/>
      <c r="AL417" s="33"/>
      <c r="AM417" s="33"/>
    </row>
    <row r="418" spans="1:39" ht="15.75" customHeight="1">
      <c r="A418" s="35" t="s">
        <v>10</v>
      </c>
      <c r="B418" s="60" t="s">
        <v>29</v>
      </c>
      <c r="C418" s="50" t="s">
        <v>33</v>
      </c>
      <c r="D418" s="43"/>
      <c r="E418" s="43"/>
      <c r="F418" s="220" t="s">
        <v>2154</v>
      </c>
      <c r="G418" s="228">
        <f t="shared" si="333"/>
        <v>1</v>
      </c>
      <c r="H418" s="228">
        <f t="shared" si="334"/>
        <v>0.5</v>
      </c>
      <c r="I418" s="228">
        <f t="shared" si="335"/>
        <v>0.5</v>
      </c>
      <c r="J418" s="228">
        <f t="shared" si="336"/>
        <v>1</v>
      </c>
      <c r="K418" s="228">
        <f t="shared" si="337"/>
        <v>1</v>
      </c>
      <c r="L418" s="228">
        <f t="shared" si="338"/>
        <v>1</v>
      </c>
      <c r="M418" s="44" t="s">
        <v>120</v>
      </c>
      <c r="N418" s="186">
        <v>1</v>
      </c>
      <c r="O418" s="186" t="s">
        <v>2155</v>
      </c>
      <c r="P418" s="33">
        <v>0.5</v>
      </c>
      <c r="Q418" s="43" t="s">
        <v>2156</v>
      </c>
      <c r="R418" s="33">
        <v>0.5</v>
      </c>
      <c r="S418" s="43" t="s">
        <v>2157</v>
      </c>
      <c r="T418" s="33">
        <v>1</v>
      </c>
      <c r="U418" s="43" t="s">
        <v>2158</v>
      </c>
      <c r="V418" s="33">
        <v>1</v>
      </c>
      <c r="W418" s="43" t="s">
        <v>2159</v>
      </c>
      <c r="X418" s="33">
        <v>1</v>
      </c>
      <c r="Y418" s="43" t="s">
        <v>129</v>
      </c>
      <c r="Z418" s="51">
        <v>1</v>
      </c>
      <c r="AA418" s="52">
        <v>0</v>
      </c>
      <c r="AB418" s="33"/>
      <c r="AC418" s="33"/>
      <c r="AD418" s="33"/>
      <c r="AE418" s="33"/>
      <c r="AF418" s="33"/>
      <c r="AG418" s="33"/>
      <c r="AH418" s="33"/>
      <c r="AI418" s="33"/>
      <c r="AJ418" s="33"/>
      <c r="AK418" s="33"/>
      <c r="AL418" s="33"/>
      <c r="AM418" s="33"/>
    </row>
    <row r="419" spans="1:39" ht="15.75" customHeight="1">
      <c r="A419" s="35" t="s">
        <v>10</v>
      </c>
      <c r="B419" s="60" t="s">
        <v>29</v>
      </c>
      <c r="C419" s="50" t="s">
        <v>33</v>
      </c>
      <c r="D419" s="43"/>
      <c r="E419" s="43"/>
      <c r="F419" s="220" t="s">
        <v>2160</v>
      </c>
      <c r="G419" s="228">
        <f t="shared" si="333"/>
        <v>1</v>
      </c>
      <c r="H419" s="228">
        <f t="shared" si="334"/>
        <v>1</v>
      </c>
      <c r="I419" s="228">
        <f t="shared" si="335"/>
        <v>0.5</v>
      </c>
      <c r="J419" s="228">
        <f t="shared" si="336"/>
        <v>0.5</v>
      </c>
      <c r="K419" s="228">
        <f t="shared" si="337"/>
        <v>1</v>
      </c>
      <c r="L419" s="228">
        <f t="shared" si="338"/>
        <v>0.5</v>
      </c>
      <c r="M419" s="44" t="s">
        <v>120</v>
      </c>
      <c r="N419" s="33">
        <v>1</v>
      </c>
      <c r="O419" s="43" t="s">
        <v>2161</v>
      </c>
      <c r="P419" s="33">
        <v>1</v>
      </c>
      <c r="Q419" s="43" t="s">
        <v>2162</v>
      </c>
      <c r="R419" s="33">
        <v>0.5</v>
      </c>
      <c r="S419" s="43" t="s">
        <v>2163</v>
      </c>
      <c r="T419" s="33">
        <v>0.5</v>
      </c>
      <c r="U419" s="43" t="s">
        <v>2164</v>
      </c>
      <c r="V419" s="33">
        <v>1</v>
      </c>
      <c r="W419" s="43" t="s">
        <v>2165</v>
      </c>
      <c r="X419" s="33">
        <v>0.5</v>
      </c>
      <c r="Y419" s="43" t="s">
        <v>2166</v>
      </c>
      <c r="Z419" s="51">
        <v>1</v>
      </c>
      <c r="AA419" s="52">
        <v>0</v>
      </c>
      <c r="AB419" s="33"/>
      <c r="AC419" s="33"/>
      <c r="AD419" s="33"/>
      <c r="AE419" s="33"/>
      <c r="AF419" s="33"/>
      <c r="AG419" s="33"/>
      <c r="AH419" s="33"/>
      <c r="AI419" s="33"/>
      <c r="AJ419" s="33"/>
      <c r="AK419" s="33"/>
      <c r="AL419" s="33"/>
      <c r="AM419" s="33"/>
    </row>
    <row r="420" spans="1:39" ht="15.75" customHeight="1">
      <c r="A420" s="35" t="s">
        <v>10</v>
      </c>
      <c r="B420" s="39" t="s">
        <v>34</v>
      </c>
      <c r="C420" s="39"/>
      <c r="D420" s="39"/>
      <c r="E420" s="39"/>
      <c r="F420" s="224"/>
      <c r="G420" s="239">
        <f t="shared" ref="G420:L420" si="339">ROUND(AVERAGE(G422,G435),2)</f>
        <v>0.56000000000000005</v>
      </c>
      <c r="H420" s="239">
        <f t="shared" si="339"/>
        <v>0.34</v>
      </c>
      <c r="I420" s="239">
        <f t="shared" si="339"/>
        <v>0.19</v>
      </c>
      <c r="J420" s="239">
        <f t="shared" si="339"/>
        <v>0.66</v>
      </c>
      <c r="K420" s="239">
        <f t="shared" si="339"/>
        <v>0.76</v>
      </c>
      <c r="L420" s="239">
        <f t="shared" si="339"/>
        <v>0.7</v>
      </c>
      <c r="M420" s="39"/>
      <c r="N420" s="61"/>
      <c r="O420" s="60"/>
      <c r="P420" s="61"/>
      <c r="Q420" s="60"/>
      <c r="R420" s="61"/>
      <c r="S420" s="60"/>
      <c r="T420" s="61"/>
      <c r="U420" s="60"/>
      <c r="V420" s="61"/>
      <c r="W420" s="60"/>
      <c r="X420" s="61"/>
      <c r="Y420" s="60"/>
      <c r="Z420" s="61"/>
      <c r="AA420" s="61"/>
      <c r="AB420" s="33"/>
      <c r="AC420" s="33"/>
      <c r="AD420" s="33"/>
      <c r="AE420" s="33"/>
      <c r="AF420" s="33"/>
      <c r="AG420" s="33"/>
      <c r="AH420" s="33"/>
      <c r="AI420" s="33"/>
      <c r="AJ420" s="33"/>
      <c r="AK420" s="33"/>
      <c r="AL420" s="33"/>
      <c r="AM420" s="33"/>
    </row>
    <row r="421" spans="1:39" ht="15.75" customHeight="1">
      <c r="A421" s="35" t="s">
        <v>10</v>
      </c>
      <c r="B421" s="60" t="s">
        <v>34</v>
      </c>
      <c r="C421" s="42"/>
      <c r="D421" s="42"/>
      <c r="E421" s="42"/>
      <c r="F421" s="220" t="s">
        <v>111</v>
      </c>
      <c r="G421" s="228" t="str">
        <f>IF(N421&lt;0, "N/A", (N421 - AA421)/(Z421-AA421))</f>
        <v>N/A</v>
      </c>
      <c r="H421" s="228" t="str">
        <f>IF(P421&lt;0, "N/A", (P421 - AA421)/(Z421-AA421))</f>
        <v>N/A</v>
      </c>
      <c r="I421" s="228" t="str">
        <f>IF(R421&lt;0, "N/A", (R421 - AA421)/(Z421-AA421))</f>
        <v>N/A</v>
      </c>
      <c r="J421" s="228" t="str">
        <f>IF(T421&lt;0, "N/A", (T421 - AA421)/(Z421-AA421))</f>
        <v>N/A</v>
      </c>
      <c r="K421" s="228" t="str">
        <f>IF(V421&lt;0, "N/A", (V421 - AA421)/(Z421-AA421))</f>
        <v>N/A</v>
      </c>
      <c r="L421" s="228" t="str">
        <f>IF(X421&lt;0, "N/A", (X421 - AA421)/(Z421-AA421))</f>
        <v>N/A</v>
      </c>
      <c r="M421" s="44" t="s">
        <v>112</v>
      </c>
      <c r="N421" s="33">
        <v>-1</v>
      </c>
      <c r="O421" s="43" t="s">
        <v>2167</v>
      </c>
      <c r="P421" s="33">
        <v>-1</v>
      </c>
      <c r="Q421" s="43" t="s">
        <v>2168</v>
      </c>
      <c r="R421" s="33">
        <v>-1</v>
      </c>
      <c r="S421" s="43" t="s">
        <v>2169</v>
      </c>
      <c r="T421" s="33">
        <v>-1</v>
      </c>
      <c r="U421" s="43" t="s">
        <v>2170</v>
      </c>
      <c r="V421" s="33">
        <v>-1</v>
      </c>
      <c r="W421" s="43" t="s">
        <v>2171</v>
      </c>
      <c r="X421" s="33">
        <v>-1</v>
      </c>
      <c r="Y421" s="43" t="s">
        <v>2172</v>
      </c>
      <c r="Z421" s="33"/>
      <c r="AA421" s="33"/>
      <c r="AB421" s="33"/>
      <c r="AC421" s="33"/>
      <c r="AD421" s="33"/>
      <c r="AE421" s="33"/>
      <c r="AF421" s="33"/>
      <c r="AG421" s="33"/>
      <c r="AH421" s="33"/>
      <c r="AI421" s="33"/>
      <c r="AJ421" s="33"/>
      <c r="AK421" s="33"/>
      <c r="AL421" s="33"/>
      <c r="AM421" s="33"/>
    </row>
    <row r="422" spans="1:39" ht="15.75" customHeight="1">
      <c r="A422" s="35" t="s">
        <v>10</v>
      </c>
      <c r="B422" s="60" t="s">
        <v>34</v>
      </c>
      <c r="C422" s="48" t="s">
        <v>2173</v>
      </c>
      <c r="D422" s="48"/>
      <c r="E422" s="48"/>
      <c r="F422" s="222"/>
      <c r="G422" s="242">
        <f t="shared" ref="G422:L422" si="340">ROUND(AVERAGE(G423:G434),2)</f>
        <v>0.67</v>
      </c>
      <c r="H422" s="242">
        <f t="shared" si="340"/>
        <v>0.33</v>
      </c>
      <c r="I422" s="242">
        <f t="shared" si="340"/>
        <v>0.25</v>
      </c>
      <c r="J422" s="242">
        <f t="shared" si="340"/>
        <v>0.54</v>
      </c>
      <c r="K422" s="242">
        <f t="shared" si="340"/>
        <v>0.71</v>
      </c>
      <c r="L422" s="242">
        <f t="shared" si="340"/>
        <v>0.75</v>
      </c>
      <c r="M422" s="53"/>
      <c r="N422" s="54"/>
      <c r="O422" s="50"/>
      <c r="P422" s="54"/>
      <c r="Q422" s="50"/>
      <c r="R422" s="54"/>
      <c r="S422" s="50"/>
      <c r="T422" s="54"/>
      <c r="U422" s="50"/>
      <c r="V422" s="54"/>
      <c r="W422" s="50"/>
      <c r="X422" s="54"/>
      <c r="Y422" s="50"/>
      <c r="Z422" s="54"/>
      <c r="AA422" s="54"/>
      <c r="AB422" s="33"/>
      <c r="AC422" s="33"/>
      <c r="AD422" s="33"/>
      <c r="AE422" s="33"/>
      <c r="AF422" s="33"/>
      <c r="AG422" s="33"/>
      <c r="AH422" s="33"/>
      <c r="AI422" s="33"/>
      <c r="AJ422" s="33"/>
      <c r="AK422" s="33"/>
      <c r="AL422" s="33"/>
      <c r="AM422" s="33"/>
    </row>
    <row r="423" spans="1:39" ht="15.75" customHeight="1">
      <c r="A423" s="35" t="s">
        <v>10</v>
      </c>
      <c r="B423" s="60" t="s">
        <v>34</v>
      </c>
      <c r="C423" s="50" t="s">
        <v>2173</v>
      </c>
      <c r="D423" s="43"/>
      <c r="E423" s="43"/>
      <c r="F423" s="220" t="s">
        <v>2174</v>
      </c>
      <c r="G423" s="228">
        <f t="shared" ref="G423:G434" si="341">IF(N423&lt;0, "N/A", (N423 - AA423)/(Z423-AA423))</f>
        <v>1</v>
      </c>
      <c r="H423" s="228">
        <f t="shared" ref="H423:H434" si="342">IF(P423&lt;0, "N/A", (P423 - AA423)/(Z423-AA423))</f>
        <v>0</v>
      </c>
      <c r="I423" s="228">
        <f t="shared" ref="I423:I434" si="343">IF(R423&lt;0, "N/A", (R423 - AA423)/(Z423-AA423))</f>
        <v>0</v>
      </c>
      <c r="J423" s="228">
        <f t="shared" ref="J423:J434" si="344">IF(T423&lt;0, "N/A", (T423 - AA423)/(Z423-AA423))</f>
        <v>1</v>
      </c>
      <c r="K423" s="228">
        <f t="shared" ref="K423:K434" si="345">IF(V423&lt;0, "N/A", (V423 - AA423)/(Z423-AA423))</f>
        <v>0</v>
      </c>
      <c r="L423" s="228">
        <f t="shared" ref="L423:L434" si="346">IF(X423&lt;0, "N/A", (X423 - AA423)/(Z423-AA423))</f>
        <v>1</v>
      </c>
      <c r="M423" s="44" t="s">
        <v>120</v>
      </c>
      <c r="N423" s="33">
        <v>1</v>
      </c>
      <c r="O423" s="43" t="s">
        <v>2175</v>
      </c>
      <c r="P423" s="33">
        <v>0</v>
      </c>
      <c r="Q423" s="43" t="s">
        <v>2176</v>
      </c>
      <c r="R423" s="33">
        <v>0</v>
      </c>
      <c r="S423" s="43" t="s">
        <v>129</v>
      </c>
      <c r="T423" s="33">
        <v>1</v>
      </c>
      <c r="U423" s="43" t="s">
        <v>2177</v>
      </c>
      <c r="V423" s="33">
        <v>0</v>
      </c>
      <c r="W423" s="43" t="s">
        <v>2177</v>
      </c>
      <c r="X423" s="33">
        <v>1</v>
      </c>
      <c r="Y423" s="43" t="s">
        <v>550</v>
      </c>
      <c r="Z423" s="51">
        <v>1</v>
      </c>
      <c r="AA423" s="52">
        <v>0</v>
      </c>
      <c r="AB423" s="33"/>
      <c r="AC423" s="33"/>
      <c r="AD423" s="33"/>
      <c r="AE423" s="33"/>
      <c r="AF423" s="33"/>
      <c r="AG423" s="33"/>
      <c r="AH423" s="33"/>
      <c r="AI423" s="33"/>
      <c r="AJ423" s="33"/>
      <c r="AK423" s="33"/>
      <c r="AL423" s="33"/>
      <c r="AM423" s="33"/>
    </row>
    <row r="424" spans="1:39" ht="15.75" customHeight="1">
      <c r="A424" s="35" t="s">
        <v>10</v>
      </c>
      <c r="B424" s="60" t="s">
        <v>34</v>
      </c>
      <c r="C424" s="50" t="s">
        <v>2173</v>
      </c>
      <c r="D424" s="43"/>
      <c r="E424" s="43"/>
      <c r="F424" s="220" t="s">
        <v>2178</v>
      </c>
      <c r="G424" s="228">
        <f t="shared" si="341"/>
        <v>1</v>
      </c>
      <c r="H424" s="228">
        <f t="shared" si="342"/>
        <v>1</v>
      </c>
      <c r="I424" s="228">
        <f t="shared" si="343"/>
        <v>1</v>
      </c>
      <c r="J424" s="228">
        <f t="shared" si="344"/>
        <v>1</v>
      </c>
      <c r="K424" s="228">
        <f t="shared" si="345"/>
        <v>1</v>
      </c>
      <c r="L424" s="228">
        <f t="shared" si="346"/>
        <v>1</v>
      </c>
      <c r="M424" s="44" t="s">
        <v>120</v>
      </c>
      <c r="N424" s="33">
        <v>1</v>
      </c>
      <c r="O424" s="43" t="s">
        <v>2179</v>
      </c>
      <c r="P424" s="33">
        <v>1</v>
      </c>
      <c r="Q424" s="43" t="s">
        <v>2180</v>
      </c>
      <c r="R424" s="33">
        <v>1</v>
      </c>
      <c r="S424" s="43" t="s">
        <v>129</v>
      </c>
      <c r="T424" s="33">
        <v>1</v>
      </c>
      <c r="U424" s="43" t="s">
        <v>534</v>
      </c>
      <c r="V424" s="33">
        <v>1</v>
      </c>
      <c r="W424" s="43" t="s">
        <v>534</v>
      </c>
      <c r="X424" s="33">
        <v>1</v>
      </c>
      <c r="Y424" s="43" t="s">
        <v>2181</v>
      </c>
      <c r="Z424" s="51">
        <v>1</v>
      </c>
      <c r="AA424" s="52">
        <v>0</v>
      </c>
      <c r="AB424" s="33"/>
      <c r="AC424" s="33"/>
      <c r="AD424" s="33"/>
      <c r="AE424" s="33"/>
      <c r="AF424" s="33"/>
      <c r="AG424" s="33"/>
      <c r="AH424" s="33"/>
      <c r="AI424" s="33"/>
      <c r="AJ424" s="33"/>
      <c r="AK424" s="33"/>
      <c r="AL424" s="33"/>
      <c r="AM424" s="33"/>
    </row>
    <row r="425" spans="1:39" ht="15.75" customHeight="1">
      <c r="A425" s="35" t="s">
        <v>10</v>
      </c>
      <c r="B425" s="60" t="s">
        <v>34</v>
      </c>
      <c r="C425" s="50" t="s">
        <v>2173</v>
      </c>
      <c r="D425" s="43"/>
      <c r="E425" s="43"/>
      <c r="F425" s="220" t="s">
        <v>2182</v>
      </c>
      <c r="G425" s="228">
        <f t="shared" si="341"/>
        <v>0.5</v>
      </c>
      <c r="H425" s="228">
        <f t="shared" si="342"/>
        <v>1</v>
      </c>
      <c r="I425" s="228">
        <f t="shared" si="343"/>
        <v>0</v>
      </c>
      <c r="J425" s="228">
        <f t="shared" si="344"/>
        <v>0</v>
      </c>
      <c r="K425" s="228">
        <f t="shared" si="345"/>
        <v>0</v>
      </c>
      <c r="L425" s="228">
        <f t="shared" si="346"/>
        <v>0</v>
      </c>
      <c r="M425" s="44" t="s">
        <v>120</v>
      </c>
      <c r="N425" s="33">
        <v>0.5</v>
      </c>
      <c r="O425" s="43" t="s">
        <v>2183</v>
      </c>
      <c r="P425" s="33">
        <v>1</v>
      </c>
      <c r="Q425" s="43" t="s">
        <v>2184</v>
      </c>
      <c r="R425" s="33">
        <v>0</v>
      </c>
      <c r="S425" s="43" t="s">
        <v>129</v>
      </c>
      <c r="T425" s="33">
        <v>0</v>
      </c>
      <c r="U425" s="43" t="s">
        <v>534</v>
      </c>
      <c r="V425" s="33">
        <v>0</v>
      </c>
      <c r="W425" s="43" t="s">
        <v>534</v>
      </c>
      <c r="X425" s="33">
        <v>0</v>
      </c>
      <c r="Y425" s="43" t="s">
        <v>129</v>
      </c>
      <c r="Z425" s="51">
        <v>1</v>
      </c>
      <c r="AA425" s="52">
        <v>0</v>
      </c>
      <c r="AB425" s="33"/>
      <c r="AC425" s="33"/>
      <c r="AD425" s="33"/>
      <c r="AE425" s="33"/>
      <c r="AF425" s="33"/>
      <c r="AG425" s="33"/>
      <c r="AH425" s="33"/>
      <c r="AI425" s="33"/>
      <c r="AJ425" s="33"/>
      <c r="AK425" s="33"/>
      <c r="AL425" s="33"/>
      <c r="AM425" s="33"/>
    </row>
    <row r="426" spans="1:39" ht="15.75" customHeight="1">
      <c r="A426" s="35" t="s">
        <v>10</v>
      </c>
      <c r="B426" s="60" t="s">
        <v>34</v>
      </c>
      <c r="C426" s="50" t="s">
        <v>2173</v>
      </c>
      <c r="D426" s="43"/>
      <c r="E426" s="43"/>
      <c r="F426" s="220" t="s">
        <v>2185</v>
      </c>
      <c r="G426" s="228">
        <f t="shared" si="341"/>
        <v>1</v>
      </c>
      <c r="H426" s="228">
        <f t="shared" si="342"/>
        <v>0</v>
      </c>
      <c r="I426" s="228">
        <f t="shared" si="343"/>
        <v>0</v>
      </c>
      <c r="J426" s="228">
        <f t="shared" si="344"/>
        <v>0</v>
      </c>
      <c r="K426" s="228">
        <f t="shared" si="345"/>
        <v>0</v>
      </c>
      <c r="L426" s="228">
        <f t="shared" si="346"/>
        <v>1</v>
      </c>
      <c r="M426" s="44" t="s">
        <v>120</v>
      </c>
      <c r="N426" s="33">
        <v>1</v>
      </c>
      <c r="O426" s="43" t="s">
        <v>2186</v>
      </c>
      <c r="P426" s="33">
        <v>0</v>
      </c>
      <c r="Q426" s="43" t="s">
        <v>2187</v>
      </c>
      <c r="R426" s="33">
        <v>0</v>
      </c>
      <c r="S426" s="43" t="s">
        <v>129</v>
      </c>
      <c r="T426" s="33">
        <v>0</v>
      </c>
      <c r="U426" s="43" t="s">
        <v>2188</v>
      </c>
      <c r="V426" s="33">
        <v>0</v>
      </c>
      <c r="W426" s="43" t="s">
        <v>2188</v>
      </c>
      <c r="X426" s="33">
        <v>1</v>
      </c>
      <c r="Y426" s="43" t="s">
        <v>550</v>
      </c>
      <c r="Z426" s="51">
        <v>1</v>
      </c>
      <c r="AA426" s="52">
        <v>0</v>
      </c>
      <c r="AB426" s="33"/>
      <c r="AC426" s="33"/>
      <c r="AD426" s="33"/>
      <c r="AE426" s="33"/>
      <c r="AF426" s="33"/>
      <c r="AG426" s="33"/>
      <c r="AH426" s="33"/>
      <c r="AI426" s="33"/>
      <c r="AJ426" s="33"/>
      <c r="AK426" s="33"/>
      <c r="AL426" s="33"/>
      <c r="AM426" s="33"/>
    </row>
    <row r="427" spans="1:39" ht="15.75" customHeight="1">
      <c r="A427" s="35" t="s">
        <v>10</v>
      </c>
      <c r="B427" s="60" t="s">
        <v>34</v>
      </c>
      <c r="C427" s="50" t="s">
        <v>2173</v>
      </c>
      <c r="D427" s="43"/>
      <c r="E427" s="43"/>
      <c r="F427" s="220" t="s">
        <v>2189</v>
      </c>
      <c r="G427" s="228">
        <f t="shared" si="341"/>
        <v>1</v>
      </c>
      <c r="H427" s="228">
        <f t="shared" si="342"/>
        <v>1</v>
      </c>
      <c r="I427" s="228">
        <f t="shared" si="343"/>
        <v>0</v>
      </c>
      <c r="J427" s="228">
        <f t="shared" si="344"/>
        <v>1</v>
      </c>
      <c r="K427" s="228">
        <f t="shared" si="345"/>
        <v>1</v>
      </c>
      <c r="L427" s="228">
        <f t="shared" si="346"/>
        <v>1</v>
      </c>
      <c r="M427" s="44" t="s">
        <v>120</v>
      </c>
      <c r="N427" s="33">
        <v>1</v>
      </c>
      <c r="O427" s="43" t="s">
        <v>2190</v>
      </c>
      <c r="P427" s="33">
        <v>1</v>
      </c>
      <c r="Q427" s="43" t="s">
        <v>2191</v>
      </c>
      <c r="R427" s="33">
        <v>0</v>
      </c>
      <c r="S427" s="43" t="s">
        <v>129</v>
      </c>
      <c r="T427" s="33">
        <v>1</v>
      </c>
      <c r="U427" s="43" t="s">
        <v>2192</v>
      </c>
      <c r="V427" s="33">
        <v>1</v>
      </c>
      <c r="W427" s="43" t="s">
        <v>2192</v>
      </c>
      <c r="X427" s="33">
        <v>1</v>
      </c>
      <c r="Y427" s="43" t="s">
        <v>2193</v>
      </c>
      <c r="Z427" s="51">
        <v>1</v>
      </c>
      <c r="AA427" s="52">
        <v>0</v>
      </c>
      <c r="AB427" s="33"/>
      <c r="AC427" s="33"/>
      <c r="AD427" s="33"/>
      <c r="AE427" s="33"/>
      <c r="AF427" s="33"/>
      <c r="AG427" s="33"/>
      <c r="AH427" s="33"/>
      <c r="AI427" s="33"/>
      <c r="AJ427" s="33"/>
      <c r="AK427" s="33"/>
      <c r="AL427" s="33"/>
      <c r="AM427" s="33"/>
    </row>
    <row r="428" spans="1:39" ht="15.75" customHeight="1">
      <c r="A428" s="35" t="s">
        <v>10</v>
      </c>
      <c r="B428" s="60" t="s">
        <v>34</v>
      </c>
      <c r="C428" s="50" t="s">
        <v>2173</v>
      </c>
      <c r="D428" s="43"/>
      <c r="E428" s="43"/>
      <c r="F428" s="220" t="s">
        <v>2194</v>
      </c>
      <c r="G428" s="228">
        <f t="shared" si="341"/>
        <v>0</v>
      </c>
      <c r="H428" s="228">
        <f t="shared" si="342"/>
        <v>0</v>
      </c>
      <c r="I428" s="228">
        <f t="shared" si="343"/>
        <v>0</v>
      </c>
      <c r="J428" s="228">
        <f t="shared" si="344"/>
        <v>0</v>
      </c>
      <c r="K428" s="228">
        <f t="shared" si="345"/>
        <v>1</v>
      </c>
      <c r="L428" s="228">
        <f t="shared" si="346"/>
        <v>1</v>
      </c>
      <c r="M428" s="44" t="s">
        <v>120</v>
      </c>
      <c r="N428" s="33">
        <v>0</v>
      </c>
      <c r="O428" s="43" t="s">
        <v>2195</v>
      </c>
      <c r="P428" s="33">
        <v>0</v>
      </c>
      <c r="Q428" s="43" t="s">
        <v>2196</v>
      </c>
      <c r="R428" s="33">
        <v>0</v>
      </c>
      <c r="S428" s="43" t="s">
        <v>129</v>
      </c>
      <c r="T428" s="33">
        <v>0</v>
      </c>
      <c r="U428" s="43" t="s">
        <v>2197</v>
      </c>
      <c r="V428" s="33">
        <v>1</v>
      </c>
      <c r="W428" s="43" t="s">
        <v>2197</v>
      </c>
      <c r="X428" s="33">
        <v>1</v>
      </c>
      <c r="Y428" s="43" t="s">
        <v>2198</v>
      </c>
      <c r="Z428" s="51">
        <v>1</v>
      </c>
      <c r="AA428" s="52">
        <v>0</v>
      </c>
      <c r="AB428" s="33"/>
      <c r="AC428" s="33"/>
      <c r="AD428" s="33"/>
      <c r="AE428" s="33"/>
      <c r="AF428" s="33"/>
      <c r="AG428" s="33"/>
      <c r="AH428" s="33"/>
      <c r="AI428" s="33"/>
      <c r="AJ428" s="33"/>
      <c r="AK428" s="33"/>
      <c r="AL428" s="33"/>
      <c r="AM428" s="33"/>
    </row>
    <row r="429" spans="1:39" ht="15.75" customHeight="1">
      <c r="A429" s="35" t="s">
        <v>10</v>
      </c>
      <c r="B429" s="60" t="s">
        <v>34</v>
      </c>
      <c r="C429" s="50" t="s">
        <v>2173</v>
      </c>
      <c r="D429" s="43"/>
      <c r="E429" s="43"/>
      <c r="F429" s="220" t="s">
        <v>2199</v>
      </c>
      <c r="G429" s="228">
        <f t="shared" si="341"/>
        <v>0.5</v>
      </c>
      <c r="H429" s="228">
        <f t="shared" si="342"/>
        <v>0</v>
      </c>
      <c r="I429" s="228">
        <f t="shared" si="343"/>
        <v>0</v>
      </c>
      <c r="J429" s="228">
        <f t="shared" si="344"/>
        <v>1</v>
      </c>
      <c r="K429" s="228">
        <f t="shared" si="345"/>
        <v>1</v>
      </c>
      <c r="L429" s="228">
        <f t="shared" si="346"/>
        <v>1</v>
      </c>
      <c r="M429" s="44" t="s">
        <v>120</v>
      </c>
      <c r="N429" s="33">
        <v>0.5</v>
      </c>
      <c r="O429" s="43" t="s">
        <v>2200</v>
      </c>
      <c r="P429" s="33">
        <v>0</v>
      </c>
      <c r="Q429" s="43" t="s">
        <v>2201</v>
      </c>
      <c r="R429" s="33">
        <v>0</v>
      </c>
      <c r="S429" s="43" t="s">
        <v>129</v>
      </c>
      <c r="T429" s="33">
        <v>1</v>
      </c>
      <c r="U429" s="43" t="s">
        <v>2202</v>
      </c>
      <c r="V429" s="33">
        <v>1</v>
      </c>
      <c r="W429" s="43" t="s">
        <v>2203</v>
      </c>
      <c r="X429" s="33">
        <v>1</v>
      </c>
      <c r="Y429" s="43" t="s">
        <v>2204</v>
      </c>
      <c r="Z429" s="51">
        <v>1</v>
      </c>
      <c r="AA429" s="52">
        <v>0</v>
      </c>
      <c r="AB429" s="33"/>
      <c r="AC429" s="33"/>
      <c r="AD429" s="33"/>
      <c r="AE429" s="33"/>
      <c r="AF429" s="33"/>
      <c r="AG429" s="33"/>
      <c r="AH429" s="33"/>
      <c r="AI429" s="33"/>
      <c r="AJ429" s="33"/>
      <c r="AK429" s="33"/>
      <c r="AL429" s="33"/>
      <c r="AM429" s="33"/>
    </row>
    <row r="430" spans="1:39" ht="15.75" customHeight="1">
      <c r="A430" s="35" t="s">
        <v>10</v>
      </c>
      <c r="B430" s="60" t="s">
        <v>34</v>
      </c>
      <c r="C430" s="50" t="s">
        <v>2173</v>
      </c>
      <c r="D430" s="43"/>
      <c r="E430" s="43"/>
      <c r="F430" s="220" t="s">
        <v>2205</v>
      </c>
      <c r="G430" s="228">
        <f t="shared" si="341"/>
        <v>0.5</v>
      </c>
      <c r="H430" s="228">
        <f t="shared" si="342"/>
        <v>0</v>
      </c>
      <c r="I430" s="228">
        <f t="shared" si="343"/>
        <v>0.5</v>
      </c>
      <c r="J430" s="228">
        <f t="shared" si="344"/>
        <v>0.5</v>
      </c>
      <c r="K430" s="228">
        <f t="shared" si="345"/>
        <v>1</v>
      </c>
      <c r="L430" s="228">
        <f t="shared" si="346"/>
        <v>1</v>
      </c>
      <c r="M430" s="44" t="s">
        <v>120</v>
      </c>
      <c r="N430" s="33">
        <v>0.5</v>
      </c>
      <c r="O430" s="43" t="s">
        <v>2206</v>
      </c>
      <c r="P430" s="185">
        <v>0</v>
      </c>
      <c r="Q430" s="43" t="s">
        <v>2207</v>
      </c>
      <c r="R430" s="33">
        <v>0.5</v>
      </c>
      <c r="S430" s="43" t="s">
        <v>129</v>
      </c>
      <c r="T430" s="33">
        <v>0.5</v>
      </c>
      <c r="U430" s="43" t="s">
        <v>2208</v>
      </c>
      <c r="V430" s="33">
        <v>1</v>
      </c>
      <c r="W430" s="43" t="s">
        <v>2209</v>
      </c>
      <c r="X430" s="33">
        <v>1</v>
      </c>
      <c r="Y430" s="43" t="s">
        <v>2210</v>
      </c>
      <c r="Z430" s="51">
        <v>1</v>
      </c>
      <c r="AA430" s="52">
        <v>0</v>
      </c>
      <c r="AB430" s="33"/>
      <c r="AC430" s="33"/>
      <c r="AD430" s="33"/>
      <c r="AE430" s="33"/>
      <c r="AF430" s="33"/>
      <c r="AG430" s="33"/>
      <c r="AH430" s="33"/>
      <c r="AI430" s="33"/>
      <c r="AJ430" s="33"/>
      <c r="AK430" s="33"/>
      <c r="AL430" s="33"/>
      <c r="AM430" s="33"/>
    </row>
    <row r="431" spans="1:39" ht="15.75" customHeight="1">
      <c r="A431" s="35" t="s">
        <v>10</v>
      </c>
      <c r="B431" s="60" t="s">
        <v>34</v>
      </c>
      <c r="C431" s="50" t="s">
        <v>2173</v>
      </c>
      <c r="D431" s="43"/>
      <c r="E431" s="43"/>
      <c r="F431" s="220" t="s">
        <v>2211</v>
      </c>
      <c r="G431" s="228">
        <f t="shared" si="341"/>
        <v>1</v>
      </c>
      <c r="H431" s="228">
        <f t="shared" si="342"/>
        <v>0</v>
      </c>
      <c r="I431" s="228">
        <f t="shared" si="343"/>
        <v>1</v>
      </c>
      <c r="J431" s="228">
        <f t="shared" si="344"/>
        <v>1</v>
      </c>
      <c r="K431" s="228">
        <f t="shared" si="345"/>
        <v>1</v>
      </c>
      <c r="L431" s="228">
        <f t="shared" si="346"/>
        <v>1</v>
      </c>
      <c r="M431" s="44" t="s">
        <v>120</v>
      </c>
      <c r="N431" s="33">
        <v>1</v>
      </c>
      <c r="O431" s="43" t="s">
        <v>2212</v>
      </c>
      <c r="P431" s="185">
        <v>0</v>
      </c>
      <c r="Q431" s="43" t="s">
        <v>2213</v>
      </c>
      <c r="R431" s="33">
        <v>1</v>
      </c>
      <c r="S431" s="43" t="s">
        <v>2214</v>
      </c>
      <c r="T431" s="33">
        <v>1</v>
      </c>
      <c r="U431" s="43" t="s">
        <v>2215</v>
      </c>
      <c r="V431" s="33">
        <v>1</v>
      </c>
      <c r="W431" s="43" t="s">
        <v>2216</v>
      </c>
      <c r="X431" s="33">
        <v>1</v>
      </c>
      <c r="Y431" s="43" t="s">
        <v>129</v>
      </c>
      <c r="Z431" s="51">
        <v>1</v>
      </c>
      <c r="AA431" s="52">
        <v>0</v>
      </c>
      <c r="AB431" s="33"/>
      <c r="AC431" s="33"/>
      <c r="AD431" s="33"/>
      <c r="AE431" s="33"/>
      <c r="AF431" s="33"/>
      <c r="AG431" s="33"/>
      <c r="AH431" s="33"/>
      <c r="AI431" s="33"/>
      <c r="AJ431" s="33"/>
      <c r="AK431" s="33"/>
      <c r="AL431" s="33"/>
      <c r="AM431" s="33"/>
    </row>
    <row r="432" spans="1:39" ht="15.75" customHeight="1">
      <c r="A432" s="35" t="s">
        <v>10</v>
      </c>
      <c r="B432" s="60" t="s">
        <v>34</v>
      </c>
      <c r="C432" s="50" t="s">
        <v>2173</v>
      </c>
      <c r="D432" s="43"/>
      <c r="E432" s="43"/>
      <c r="F432" s="220" t="s">
        <v>2217</v>
      </c>
      <c r="G432" s="228">
        <f t="shared" si="341"/>
        <v>0</v>
      </c>
      <c r="H432" s="228">
        <f t="shared" si="342"/>
        <v>1</v>
      </c>
      <c r="I432" s="228">
        <f t="shared" si="343"/>
        <v>0.5</v>
      </c>
      <c r="J432" s="228">
        <f t="shared" si="344"/>
        <v>0</v>
      </c>
      <c r="K432" s="228">
        <f t="shared" si="345"/>
        <v>1</v>
      </c>
      <c r="L432" s="228">
        <f t="shared" si="346"/>
        <v>0</v>
      </c>
      <c r="M432" s="44" t="s">
        <v>120</v>
      </c>
      <c r="N432" s="33">
        <v>0</v>
      </c>
      <c r="O432" s="43" t="s">
        <v>2218</v>
      </c>
      <c r="P432" s="33">
        <v>1</v>
      </c>
      <c r="Q432" s="43" t="s">
        <v>2219</v>
      </c>
      <c r="R432" s="33">
        <v>0.5</v>
      </c>
      <c r="S432" s="43" t="s">
        <v>2220</v>
      </c>
      <c r="T432" s="33">
        <v>0</v>
      </c>
      <c r="U432" s="43" t="s">
        <v>2221</v>
      </c>
      <c r="V432" s="33">
        <v>1</v>
      </c>
      <c r="W432" s="43" t="s">
        <v>2222</v>
      </c>
      <c r="X432" s="33">
        <v>0</v>
      </c>
      <c r="Y432" s="43" t="s">
        <v>129</v>
      </c>
      <c r="Z432" s="51">
        <v>1</v>
      </c>
      <c r="AA432" s="52">
        <v>0</v>
      </c>
      <c r="AB432" s="33"/>
      <c r="AC432" s="33"/>
      <c r="AD432" s="33"/>
      <c r="AE432" s="33"/>
      <c r="AF432" s="33"/>
      <c r="AG432" s="33"/>
      <c r="AH432" s="33"/>
      <c r="AI432" s="33"/>
      <c r="AJ432" s="33"/>
      <c r="AK432" s="33"/>
      <c r="AL432" s="33"/>
      <c r="AM432" s="33"/>
    </row>
    <row r="433" spans="1:39" ht="15.75" customHeight="1">
      <c r="A433" s="35" t="s">
        <v>10</v>
      </c>
      <c r="B433" s="60" t="s">
        <v>34</v>
      </c>
      <c r="C433" s="50" t="s">
        <v>2173</v>
      </c>
      <c r="D433" s="43"/>
      <c r="E433" s="43"/>
      <c r="F433" s="220" t="s">
        <v>2223</v>
      </c>
      <c r="G433" s="228">
        <f t="shared" si="341"/>
        <v>1</v>
      </c>
      <c r="H433" s="228">
        <f t="shared" si="342"/>
        <v>0</v>
      </c>
      <c r="I433" s="228">
        <f t="shared" si="343"/>
        <v>0</v>
      </c>
      <c r="J433" s="228">
        <f t="shared" si="344"/>
        <v>0.5</v>
      </c>
      <c r="K433" s="228">
        <f t="shared" si="345"/>
        <v>1</v>
      </c>
      <c r="L433" s="228">
        <f t="shared" si="346"/>
        <v>0.5</v>
      </c>
      <c r="M433" s="44" t="s">
        <v>120</v>
      </c>
      <c r="N433" s="33">
        <v>1</v>
      </c>
      <c r="O433" s="43" t="s">
        <v>2224</v>
      </c>
      <c r="P433" s="33">
        <v>0</v>
      </c>
      <c r="Q433" s="43" t="s">
        <v>2225</v>
      </c>
      <c r="R433" s="33">
        <v>0</v>
      </c>
      <c r="S433" s="43" t="s">
        <v>129</v>
      </c>
      <c r="T433" s="33">
        <v>0.5</v>
      </c>
      <c r="U433" s="43" t="s">
        <v>2226</v>
      </c>
      <c r="V433" s="33">
        <v>1</v>
      </c>
      <c r="W433" s="43" t="s">
        <v>2227</v>
      </c>
      <c r="X433" s="33">
        <v>0.5</v>
      </c>
      <c r="Y433" s="43" t="s">
        <v>129</v>
      </c>
      <c r="Z433" s="51">
        <v>1</v>
      </c>
      <c r="AA433" s="52">
        <v>0</v>
      </c>
      <c r="AB433" s="33"/>
      <c r="AC433" s="33"/>
      <c r="AD433" s="33"/>
      <c r="AE433" s="33"/>
      <c r="AF433" s="33"/>
      <c r="AG433" s="33"/>
      <c r="AH433" s="33"/>
      <c r="AI433" s="33"/>
      <c r="AJ433" s="33"/>
      <c r="AK433" s="33"/>
      <c r="AL433" s="33"/>
      <c r="AM433" s="33"/>
    </row>
    <row r="434" spans="1:39" ht="15.75" customHeight="1">
      <c r="A434" s="35" t="s">
        <v>10</v>
      </c>
      <c r="B434" s="60" t="s">
        <v>34</v>
      </c>
      <c r="C434" s="50" t="s">
        <v>2173</v>
      </c>
      <c r="D434" s="43"/>
      <c r="E434" s="43"/>
      <c r="F434" s="220" t="s">
        <v>2228</v>
      </c>
      <c r="G434" s="228">
        <f t="shared" si="341"/>
        <v>0.5</v>
      </c>
      <c r="H434" s="228">
        <f t="shared" si="342"/>
        <v>0</v>
      </c>
      <c r="I434" s="228">
        <f t="shared" si="343"/>
        <v>0</v>
      </c>
      <c r="J434" s="228">
        <f t="shared" si="344"/>
        <v>0.5</v>
      </c>
      <c r="K434" s="228">
        <f t="shared" si="345"/>
        <v>0.5</v>
      </c>
      <c r="L434" s="228">
        <f t="shared" si="346"/>
        <v>0.5</v>
      </c>
      <c r="M434" s="44" t="s">
        <v>120</v>
      </c>
      <c r="N434" s="33">
        <v>0.5</v>
      </c>
      <c r="O434" s="43" t="s">
        <v>2229</v>
      </c>
      <c r="P434" s="33">
        <v>0</v>
      </c>
      <c r="Q434" s="43" t="s">
        <v>2230</v>
      </c>
      <c r="R434" s="33">
        <v>0</v>
      </c>
      <c r="S434" s="43" t="s">
        <v>129</v>
      </c>
      <c r="T434" s="33">
        <v>0.5</v>
      </c>
      <c r="U434" s="43" t="s">
        <v>2231</v>
      </c>
      <c r="V434" s="33">
        <v>0.5</v>
      </c>
      <c r="W434" s="43" t="s">
        <v>2232</v>
      </c>
      <c r="X434" s="33">
        <v>0.5</v>
      </c>
      <c r="Y434" s="43" t="s">
        <v>2233</v>
      </c>
      <c r="Z434" s="51">
        <v>1</v>
      </c>
      <c r="AA434" s="52">
        <v>0</v>
      </c>
      <c r="AB434" s="33"/>
      <c r="AC434" s="33"/>
      <c r="AD434" s="33"/>
      <c r="AE434" s="33"/>
      <c r="AF434" s="33"/>
      <c r="AG434" s="33"/>
      <c r="AH434" s="33"/>
      <c r="AI434" s="33"/>
      <c r="AJ434" s="33"/>
      <c r="AK434" s="33"/>
      <c r="AL434" s="33"/>
      <c r="AM434" s="33"/>
    </row>
    <row r="435" spans="1:39" ht="15.75" customHeight="1">
      <c r="A435" s="35" t="s">
        <v>10</v>
      </c>
      <c r="B435" s="60" t="s">
        <v>34</v>
      </c>
      <c r="C435" s="48" t="s">
        <v>2234</v>
      </c>
      <c r="D435" s="48"/>
      <c r="E435" s="48"/>
      <c r="F435" s="222"/>
      <c r="G435" s="242">
        <f t="shared" ref="G435:L435" si="347">ROUND(AVERAGE(G436,G437,G445,G446,G465,G466,G473,G477,G480,G486:G488,G497,G498,G501:G504,G512,G513),2)</f>
        <v>0.44</v>
      </c>
      <c r="H435" s="242">
        <f t="shared" si="347"/>
        <v>0.34</v>
      </c>
      <c r="I435" s="242">
        <f t="shared" si="347"/>
        <v>0.12</v>
      </c>
      <c r="J435" s="242">
        <f t="shared" si="347"/>
        <v>0.78</v>
      </c>
      <c r="K435" s="242">
        <f t="shared" si="347"/>
        <v>0.8</v>
      </c>
      <c r="L435" s="242">
        <f t="shared" si="347"/>
        <v>0.65</v>
      </c>
      <c r="M435" s="53"/>
      <c r="N435" s="54"/>
      <c r="O435" s="50"/>
      <c r="P435" s="54"/>
      <c r="Q435" s="50"/>
      <c r="R435" s="54"/>
      <c r="S435" s="50"/>
      <c r="T435" s="54"/>
      <c r="U435" s="50"/>
      <c r="V435" s="54"/>
      <c r="W435" s="50"/>
      <c r="X435" s="54"/>
      <c r="Y435" s="50"/>
      <c r="Z435" s="50"/>
      <c r="AA435" s="50"/>
      <c r="AB435" s="33"/>
      <c r="AC435" s="33"/>
      <c r="AD435" s="33"/>
      <c r="AE435" s="33"/>
      <c r="AF435" s="33"/>
      <c r="AG435" s="33"/>
      <c r="AH435" s="33"/>
      <c r="AI435" s="33"/>
      <c r="AJ435" s="33"/>
      <c r="AK435" s="33"/>
      <c r="AL435" s="33"/>
      <c r="AM435" s="33"/>
    </row>
    <row r="436" spans="1:39" ht="15.75" customHeight="1">
      <c r="A436" s="35" t="s">
        <v>10</v>
      </c>
      <c r="B436" s="60" t="s">
        <v>34</v>
      </c>
      <c r="C436" s="50" t="s">
        <v>2234</v>
      </c>
      <c r="D436" s="43"/>
      <c r="E436" s="43"/>
      <c r="F436" s="220" t="s">
        <v>2235</v>
      </c>
      <c r="G436" s="228">
        <f>IF(N436&lt;0, "N/A", (N436 - AA436)/(Z436-AA436))</f>
        <v>0</v>
      </c>
      <c r="H436" s="228">
        <f>IF(P436&lt;0, "N/A", (P436 - AA436)/(Z436-AA436))</f>
        <v>0</v>
      </c>
      <c r="I436" s="228">
        <f>IF(R436&lt;0, "N/A", (R436 - AA436)/(Z436-AA436))</f>
        <v>0</v>
      </c>
      <c r="J436" s="228">
        <f>IF(T436&lt;0, "N/A", (T436 - AA436)/(Z436-AA436))</f>
        <v>1</v>
      </c>
      <c r="K436" s="228">
        <f>IF(V436&lt;0, "N/A", (V436 - AA436)/(Z436-AA436))</f>
        <v>1</v>
      </c>
      <c r="L436" s="228">
        <f>IF(X436&lt;0, "N/A", (X436 - AA436)/(Z436-AA436))</f>
        <v>0.5</v>
      </c>
      <c r="M436" s="44" t="s">
        <v>120</v>
      </c>
      <c r="N436" s="33">
        <v>0</v>
      </c>
      <c r="O436" s="43" t="s">
        <v>2236</v>
      </c>
      <c r="P436" s="33">
        <v>0</v>
      </c>
      <c r="Q436" s="43" t="s">
        <v>2237</v>
      </c>
      <c r="R436" s="33">
        <v>0</v>
      </c>
      <c r="S436" s="43" t="s">
        <v>129</v>
      </c>
      <c r="T436" s="33">
        <v>1</v>
      </c>
      <c r="U436" s="43" t="s">
        <v>2238</v>
      </c>
      <c r="V436" s="33">
        <v>1</v>
      </c>
      <c r="W436" s="43" t="s">
        <v>2239</v>
      </c>
      <c r="X436" s="33">
        <v>0.5</v>
      </c>
      <c r="Y436" s="43" t="s">
        <v>2240</v>
      </c>
      <c r="Z436" s="51">
        <v>1</v>
      </c>
      <c r="AA436" s="52">
        <v>0</v>
      </c>
      <c r="AB436" s="33"/>
      <c r="AC436" s="33"/>
      <c r="AD436" s="33"/>
      <c r="AE436" s="33"/>
      <c r="AF436" s="33"/>
      <c r="AG436" s="33"/>
      <c r="AH436" s="33"/>
      <c r="AI436" s="33"/>
      <c r="AJ436" s="33"/>
      <c r="AK436" s="33"/>
      <c r="AL436" s="33"/>
      <c r="AM436" s="33"/>
    </row>
    <row r="437" spans="1:39" ht="15.75" customHeight="1">
      <c r="A437" s="35" t="s">
        <v>10</v>
      </c>
      <c r="B437" s="60" t="s">
        <v>34</v>
      </c>
      <c r="C437" s="50" t="s">
        <v>2234</v>
      </c>
      <c r="D437" s="42" t="s">
        <v>2241</v>
      </c>
      <c r="E437" s="43"/>
      <c r="F437" s="220"/>
      <c r="G437" s="228">
        <f t="shared" ref="G437:L437" si="348">ROUND(AVERAGE(G438:G444),2)</f>
        <v>0.86</v>
      </c>
      <c r="H437" s="228">
        <f t="shared" si="348"/>
        <v>0.5</v>
      </c>
      <c r="I437" s="228">
        <f t="shared" si="348"/>
        <v>0.14000000000000001</v>
      </c>
      <c r="J437" s="228">
        <f t="shared" si="348"/>
        <v>1</v>
      </c>
      <c r="K437" s="228">
        <f t="shared" si="348"/>
        <v>0.93</v>
      </c>
      <c r="L437" s="228">
        <f t="shared" si="348"/>
        <v>0.79</v>
      </c>
      <c r="M437" s="28"/>
      <c r="N437" s="33"/>
      <c r="O437" s="43"/>
      <c r="P437" s="33"/>
      <c r="Q437" s="43"/>
      <c r="R437" s="33"/>
      <c r="S437" s="43"/>
      <c r="T437" s="33"/>
      <c r="U437" s="43"/>
      <c r="V437" s="33"/>
      <c r="W437" s="43"/>
      <c r="X437" s="33"/>
      <c r="Y437" s="43"/>
      <c r="Z437" s="51"/>
      <c r="AA437" s="52"/>
      <c r="AB437" s="33"/>
      <c r="AC437" s="33"/>
      <c r="AD437" s="33"/>
      <c r="AE437" s="33"/>
      <c r="AF437" s="33"/>
      <c r="AG437" s="33"/>
      <c r="AH437" s="33"/>
      <c r="AI437" s="33"/>
      <c r="AJ437" s="33"/>
      <c r="AK437" s="33"/>
      <c r="AL437" s="33"/>
      <c r="AM437" s="33"/>
    </row>
    <row r="438" spans="1:39" ht="15.75" customHeight="1">
      <c r="A438" s="35" t="s">
        <v>10</v>
      </c>
      <c r="B438" s="60" t="s">
        <v>34</v>
      </c>
      <c r="C438" s="50" t="s">
        <v>2234</v>
      </c>
      <c r="D438" s="43" t="s">
        <v>2241</v>
      </c>
      <c r="E438" s="43"/>
      <c r="F438" s="220" t="s">
        <v>2242</v>
      </c>
      <c r="G438" s="228">
        <f t="shared" ref="G438:G445" si="349">IF(N438&lt;0, "N/A", (N438 - AA438)/(Z438-AA438))</f>
        <v>1</v>
      </c>
      <c r="H438" s="228">
        <f t="shared" ref="H438:H445" si="350">IF(P438&lt;0, "N/A", (P438 - AA438)/(Z438-AA438))</f>
        <v>0.5</v>
      </c>
      <c r="I438" s="228">
        <f t="shared" ref="I438:I445" si="351">IF(R438&lt;0, "N/A", (R438 - AA438)/(Z438-AA438))</f>
        <v>0</v>
      </c>
      <c r="J438" s="228">
        <f t="shared" ref="J438:J445" si="352">IF(T438&lt;0, "N/A", (T438 - AA438)/(Z438-AA438))</f>
        <v>1</v>
      </c>
      <c r="K438" s="228">
        <f t="shared" ref="K438:K445" si="353">IF(V438&lt;0, "N/A", (V438 - AA438)/(Z438-AA438))</f>
        <v>1</v>
      </c>
      <c r="L438" s="228">
        <f t="shared" ref="L438:L445" si="354">IF(X438&lt;0, "N/A", (X438 - AA438)/(Z438-AA438))</f>
        <v>1</v>
      </c>
      <c r="M438" s="44" t="s">
        <v>120</v>
      </c>
      <c r="N438" s="33">
        <v>1</v>
      </c>
      <c r="O438" s="43" t="s">
        <v>2243</v>
      </c>
      <c r="P438" s="33">
        <v>0.5</v>
      </c>
      <c r="Q438" s="43" t="s">
        <v>2244</v>
      </c>
      <c r="R438" s="33">
        <v>0</v>
      </c>
      <c r="S438" s="43" t="s">
        <v>2245</v>
      </c>
      <c r="T438" s="33">
        <v>1</v>
      </c>
      <c r="U438" s="43" t="s">
        <v>2246</v>
      </c>
      <c r="V438" s="33">
        <v>1</v>
      </c>
      <c r="W438" s="43" t="s">
        <v>2247</v>
      </c>
      <c r="X438" s="185">
        <v>1</v>
      </c>
      <c r="Y438" s="43" t="s">
        <v>2248</v>
      </c>
      <c r="Z438" s="51">
        <v>1</v>
      </c>
      <c r="AA438" s="52">
        <v>0</v>
      </c>
      <c r="AB438" s="33"/>
      <c r="AC438" s="33"/>
      <c r="AD438" s="33"/>
      <c r="AE438" s="33"/>
      <c r="AF438" s="33"/>
      <c r="AG438" s="33"/>
      <c r="AH438" s="33"/>
      <c r="AI438" s="33"/>
      <c r="AJ438" s="33"/>
      <c r="AK438" s="33"/>
      <c r="AL438" s="33"/>
      <c r="AM438" s="33"/>
    </row>
    <row r="439" spans="1:39" ht="15.75" customHeight="1">
      <c r="A439" s="35" t="s">
        <v>10</v>
      </c>
      <c r="B439" s="60" t="s">
        <v>34</v>
      </c>
      <c r="C439" s="50" t="s">
        <v>2234</v>
      </c>
      <c r="D439" s="43" t="s">
        <v>2241</v>
      </c>
      <c r="E439" s="43"/>
      <c r="F439" s="220" t="s">
        <v>2249</v>
      </c>
      <c r="G439" s="228">
        <f t="shared" si="349"/>
        <v>1</v>
      </c>
      <c r="H439" s="228">
        <f t="shared" si="350"/>
        <v>0.5</v>
      </c>
      <c r="I439" s="228">
        <f t="shared" si="351"/>
        <v>0</v>
      </c>
      <c r="J439" s="228">
        <f t="shared" si="352"/>
        <v>1</v>
      </c>
      <c r="K439" s="228">
        <f t="shared" si="353"/>
        <v>1</v>
      </c>
      <c r="L439" s="228">
        <f t="shared" si="354"/>
        <v>0.5</v>
      </c>
      <c r="M439" s="44" t="s">
        <v>120</v>
      </c>
      <c r="N439" s="33">
        <v>1</v>
      </c>
      <c r="O439" s="43" t="s">
        <v>2250</v>
      </c>
      <c r="P439" s="33">
        <v>0.5</v>
      </c>
      <c r="Q439" s="43" t="s">
        <v>2251</v>
      </c>
      <c r="R439" s="33">
        <v>0</v>
      </c>
      <c r="S439" s="43" t="s">
        <v>129</v>
      </c>
      <c r="T439" s="33">
        <v>1</v>
      </c>
      <c r="U439" s="43" t="s">
        <v>2252</v>
      </c>
      <c r="V439" s="33">
        <v>1</v>
      </c>
      <c r="W439" s="43" t="s">
        <v>2253</v>
      </c>
      <c r="X439" s="33">
        <v>0.5</v>
      </c>
      <c r="Y439" s="43" t="s">
        <v>2254</v>
      </c>
      <c r="Z439" s="51">
        <v>1</v>
      </c>
      <c r="AA439" s="52">
        <v>0</v>
      </c>
      <c r="AB439" s="33"/>
      <c r="AC439" s="33"/>
      <c r="AD439" s="33"/>
      <c r="AE439" s="33"/>
      <c r="AF439" s="33"/>
      <c r="AG439" s="33"/>
      <c r="AH439" s="33"/>
      <c r="AI439" s="33"/>
      <c r="AJ439" s="33"/>
      <c r="AK439" s="33"/>
      <c r="AL439" s="33"/>
      <c r="AM439" s="33"/>
    </row>
    <row r="440" spans="1:39" ht="15.75" customHeight="1">
      <c r="A440" s="35" t="s">
        <v>10</v>
      </c>
      <c r="B440" s="60" t="s">
        <v>34</v>
      </c>
      <c r="C440" s="50" t="s">
        <v>2234</v>
      </c>
      <c r="D440" s="43" t="s">
        <v>2241</v>
      </c>
      <c r="E440" s="43"/>
      <c r="F440" s="220" t="s">
        <v>2255</v>
      </c>
      <c r="G440" s="228">
        <f t="shared" si="349"/>
        <v>0</v>
      </c>
      <c r="H440" s="228">
        <f t="shared" si="350"/>
        <v>0.5</v>
      </c>
      <c r="I440" s="228">
        <f t="shared" si="351"/>
        <v>0</v>
      </c>
      <c r="J440" s="228">
        <f t="shared" si="352"/>
        <v>1</v>
      </c>
      <c r="K440" s="228">
        <f t="shared" si="353"/>
        <v>0.5</v>
      </c>
      <c r="L440" s="228">
        <f t="shared" si="354"/>
        <v>0</v>
      </c>
      <c r="M440" s="44" t="s">
        <v>120</v>
      </c>
      <c r="N440" s="33">
        <v>0</v>
      </c>
      <c r="O440" s="43" t="s">
        <v>2256</v>
      </c>
      <c r="P440" s="33">
        <v>0.5</v>
      </c>
      <c r="Q440" s="43" t="s">
        <v>2257</v>
      </c>
      <c r="R440" s="33">
        <v>0</v>
      </c>
      <c r="S440" s="43" t="s">
        <v>129</v>
      </c>
      <c r="T440" s="33">
        <v>1</v>
      </c>
      <c r="U440" s="43" t="s">
        <v>2258</v>
      </c>
      <c r="V440" s="33">
        <v>0.5</v>
      </c>
      <c r="W440" s="43" t="s">
        <v>2259</v>
      </c>
      <c r="X440" s="33">
        <v>0</v>
      </c>
      <c r="Y440" s="43" t="s">
        <v>129</v>
      </c>
      <c r="Z440" s="51">
        <v>1</v>
      </c>
      <c r="AA440" s="52">
        <v>0</v>
      </c>
      <c r="AB440" s="33"/>
      <c r="AC440" s="33"/>
      <c r="AD440" s="33"/>
      <c r="AE440" s="33"/>
      <c r="AF440" s="33"/>
      <c r="AG440" s="33"/>
      <c r="AH440" s="33"/>
      <c r="AI440" s="33"/>
      <c r="AJ440" s="33"/>
      <c r="AK440" s="33"/>
      <c r="AL440" s="33"/>
      <c r="AM440" s="33"/>
    </row>
    <row r="441" spans="1:39" ht="15.75" customHeight="1">
      <c r="A441" s="35" t="s">
        <v>10</v>
      </c>
      <c r="B441" s="60" t="s">
        <v>34</v>
      </c>
      <c r="C441" s="50" t="s">
        <v>2234</v>
      </c>
      <c r="D441" s="43" t="s">
        <v>2241</v>
      </c>
      <c r="E441" s="43"/>
      <c r="F441" s="220" t="s">
        <v>2260</v>
      </c>
      <c r="G441" s="228">
        <f t="shared" si="349"/>
        <v>1</v>
      </c>
      <c r="H441" s="228">
        <f t="shared" si="350"/>
        <v>0.5</v>
      </c>
      <c r="I441" s="228">
        <f t="shared" si="351"/>
        <v>0</v>
      </c>
      <c r="J441" s="228">
        <f t="shared" si="352"/>
        <v>1</v>
      </c>
      <c r="K441" s="228">
        <f t="shared" si="353"/>
        <v>1</v>
      </c>
      <c r="L441" s="228">
        <f t="shared" si="354"/>
        <v>1</v>
      </c>
      <c r="M441" s="44" t="s">
        <v>120</v>
      </c>
      <c r="N441" s="33">
        <v>1</v>
      </c>
      <c r="O441" s="43" t="s">
        <v>2261</v>
      </c>
      <c r="P441" s="33">
        <v>0.5</v>
      </c>
      <c r="Q441" s="43" t="s">
        <v>2262</v>
      </c>
      <c r="R441" s="33">
        <v>0</v>
      </c>
      <c r="S441" s="43" t="s">
        <v>129</v>
      </c>
      <c r="T441" s="33">
        <v>1</v>
      </c>
      <c r="U441" s="43" t="s">
        <v>2263</v>
      </c>
      <c r="V441" s="33">
        <v>1</v>
      </c>
      <c r="W441" s="43" t="s">
        <v>2264</v>
      </c>
      <c r="X441" s="33">
        <v>1</v>
      </c>
      <c r="Y441" s="43" t="s">
        <v>129</v>
      </c>
      <c r="Z441" s="51">
        <v>1</v>
      </c>
      <c r="AA441" s="52">
        <v>0</v>
      </c>
      <c r="AB441" s="33"/>
      <c r="AC441" s="33"/>
      <c r="AD441" s="33"/>
      <c r="AE441" s="33"/>
      <c r="AF441" s="33"/>
      <c r="AG441" s="33"/>
      <c r="AH441" s="33"/>
      <c r="AI441" s="33"/>
      <c r="AJ441" s="33"/>
      <c r="AK441" s="33"/>
      <c r="AL441" s="33"/>
      <c r="AM441" s="33"/>
    </row>
    <row r="442" spans="1:39" ht="15.75" customHeight="1">
      <c r="A442" s="35" t="s">
        <v>10</v>
      </c>
      <c r="B442" s="60" t="s">
        <v>34</v>
      </c>
      <c r="C442" s="50" t="s">
        <v>2234</v>
      </c>
      <c r="D442" s="43" t="s">
        <v>2241</v>
      </c>
      <c r="E442" s="43"/>
      <c r="F442" s="220" t="s">
        <v>2265</v>
      </c>
      <c r="G442" s="228">
        <f t="shared" si="349"/>
        <v>1</v>
      </c>
      <c r="H442" s="228">
        <f t="shared" si="350"/>
        <v>0.5</v>
      </c>
      <c r="I442" s="228">
        <f t="shared" si="351"/>
        <v>1</v>
      </c>
      <c r="J442" s="228">
        <f t="shared" si="352"/>
        <v>1</v>
      </c>
      <c r="K442" s="228">
        <f t="shared" si="353"/>
        <v>1</v>
      </c>
      <c r="L442" s="228">
        <f t="shared" si="354"/>
        <v>1</v>
      </c>
      <c r="M442" s="44" t="s">
        <v>120</v>
      </c>
      <c r="N442" s="33">
        <v>1</v>
      </c>
      <c r="O442" s="43" t="s">
        <v>2266</v>
      </c>
      <c r="P442" s="185">
        <v>0.5</v>
      </c>
      <c r="Q442" s="43" t="s">
        <v>2267</v>
      </c>
      <c r="R442" s="33">
        <v>1</v>
      </c>
      <c r="S442" s="43" t="s">
        <v>129</v>
      </c>
      <c r="T442" s="33">
        <v>1</v>
      </c>
      <c r="U442" s="43" t="s">
        <v>2268</v>
      </c>
      <c r="V442" s="33">
        <v>1</v>
      </c>
      <c r="W442" s="43" t="s">
        <v>2269</v>
      </c>
      <c r="X442" s="33">
        <v>1</v>
      </c>
      <c r="Y442" s="43" t="s">
        <v>2270</v>
      </c>
      <c r="Z442" s="51">
        <v>1</v>
      </c>
      <c r="AA442" s="52">
        <v>0</v>
      </c>
      <c r="AB442" s="33"/>
      <c r="AC442" s="33"/>
      <c r="AD442" s="33"/>
      <c r="AE442" s="33"/>
      <c r="AF442" s="33"/>
      <c r="AG442" s="33"/>
      <c r="AH442" s="33"/>
      <c r="AI442" s="33"/>
      <c r="AJ442" s="33"/>
      <c r="AK442" s="33"/>
      <c r="AL442" s="33"/>
      <c r="AM442" s="33"/>
    </row>
    <row r="443" spans="1:39" ht="15.75" customHeight="1">
      <c r="A443" s="35" t="s">
        <v>10</v>
      </c>
      <c r="B443" s="60" t="s">
        <v>34</v>
      </c>
      <c r="C443" s="50" t="s">
        <v>2234</v>
      </c>
      <c r="D443" s="43" t="s">
        <v>2241</v>
      </c>
      <c r="E443" s="43"/>
      <c r="F443" s="220" t="s">
        <v>2271</v>
      </c>
      <c r="G443" s="228">
        <f t="shared" si="349"/>
        <v>1</v>
      </c>
      <c r="H443" s="228">
        <f t="shared" si="350"/>
        <v>0.5</v>
      </c>
      <c r="I443" s="228">
        <f t="shared" si="351"/>
        <v>0</v>
      </c>
      <c r="J443" s="228">
        <f t="shared" si="352"/>
        <v>1</v>
      </c>
      <c r="K443" s="228">
        <f t="shared" si="353"/>
        <v>1</v>
      </c>
      <c r="L443" s="228">
        <f t="shared" si="354"/>
        <v>1</v>
      </c>
      <c r="M443" s="44" t="s">
        <v>120</v>
      </c>
      <c r="N443" s="33">
        <v>1</v>
      </c>
      <c r="O443" s="43" t="s">
        <v>2272</v>
      </c>
      <c r="P443" s="185">
        <v>0.5</v>
      </c>
      <c r="Q443" s="43" t="s">
        <v>2273</v>
      </c>
      <c r="R443" s="33">
        <v>0</v>
      </c>
      <c r="S443" s="43" t="s">
        <v>129</v>
      </c>
      <c r="T443" s="33">
        <v>1</v>
      </c>
      <c r="U443" s="43" t="s">
        <v>2274</v>
      </c>
      <c r="V443" s="33">
        <v>1</v>
      </c>
      <c r="W443" s="43" t="s">
        <v>2275</v>
      </c>
      <c r="X443" s="33">
        <v>1</v>
      </c>
      <c r="Y443" s="43" t="s">
        <v>129</v>
      </c>
      <c r="Z443" s="51">
        <v>1</v>
      </c>
      <c r="AA443" s="52">
        <v>0</v>
      </c>
      <c r="AB443" s="33"/>
      <c r="AC443" s="33"/>
      <c r="AD443" s="33"/>
      <c r="AE443" s="33"/>
      <c r="AF443" s="33"/>
      <c r="AG443" s="33"/>
      <c r="AH443" s="33"/>
      <c r="AI443" s="33"/>
      <c r="AJ443" s="33"/>
      <c r="AK443" s="33"/>
      <c r="AL443" s="33"/>
      <c r="AM443" s="33"/>
    </row>
    <row r="444" spans="1:39" ht="15.75" customHeight="1">
      <c r="A444" s="35" t="s">
        <v>10</v>
      </c>
      <c r="B444" s="60" t="s">
        <v>34</v>
      </c>
      <c r="C444" s="50" t="s">
        <v>2234</v>
      </c>
      <c r="D444" s="43" t="s">
        <v>2241</v>
      </c>
      <c r="E444" s="43"/>
      <c r="F444" s="220" t="s">
        <v>2276</v>
      </c>
      <c r="G444" s="228">
        <f t="shared" si="349"/>
        <v>1</v>
      </c>
      <c r="H444" s="228">
        <f t="shared" si="350"/>
        <v>0.5</v>
      </c>
      <c r="I444" s="228">
        <f t="shared" si="351"/>
        <v>0</v>
      </c>
      <c r="J444" s="228">
        <f t="shared" si="352"/>
        <v>1</v>
      </c>
      <c r="K444" s="228">
        <f t="shared" si="353"/>
        <v>1</v>
      </c>
      <c r="L444" s="228">
        <f t="shared" si="354"/>
        <v>1</v>
      </c>
      <c r="M444" s="44" t="s">
        <v>120</v>
      </c>
      <c r="N444" s="33">
        <v>1</v>
      </c>
      <c r="O444" s="43" t="s">
        <v>2277</v>
      </c>
      <c r="P444" s="185">
        <v>0.5</v>
      </c>
      <c r="Q444" s="43" t="s">
        <v>2278</v>
      </c>
      <c r="R444" s="33">
        <v>0</v>
      </c>
      <c r="S444" s="43" t="s">
        <v>129</v>
      </c>
      <c r="T444" s="33">
        <v>1</v>
      </c>
      <c r="U444" s="43" t="s">
        <v>2279</v>
      </c>
      <c r="V444" s="33">
        <v>1</v>
      </c>
      <c r="W444" s="43" t="s">
        <v>2280</v>
      </c>
      <c r="X444" s="33">
        <v>1</v>
      </c>
      <c r="Y444" s="43" t="s">
        <v>129</v>
      </c>
      <c r="Z444" s="51">
        <v>1</v>
      </c>
      <c r="AA444" s="52">
        <v>0</v>
      </c>
      <c r="AB444" s="33"/>
      <c r="AC444" s="33"/>
      <c r="AD444" s="33"/>
      <c r="AE444" s="33"/>
      <c r="AF444" s="33"/>
      <c r="AG444" s="33"/>
      <c r="AH444" s="33"/>
      <c r="AI444" s="33"/>
      <c r="AJ444" s="33"/>
      <c r="AK444" s="33"/>
      <c r="AL444" s="33"/>
      <c r="AM444" s="33"/>
    </row>
    <row r="445" spans="1:39" ht="15.75" customHeight="1">
      <c r="A445" s="35" t="s">
        <v>10</v>
      </c>
      <c r="B445" s="60" t="s">
        <v>34</v>
      </c>
      <c r="C445" s="50" t="s">
        <v>2234</v>
      </c>
      <c r="D445" s="43"/>
      <c r="E445" s="43"/>
      <c r="F445" s="220" t="s">
        <v>2281</v>
      </c>
      <c r="G445" s="228">
        <f t="shared" si="349"/>
        <v>1</v>
      </c>
      <c r="H445" s="228">
        <f t="shared" si="350"/>
        <v>0.5</v>
      </c>
      <c r="I445" s="228">
        <f t="shared" si="351"/>
        <v>0.5</v>
      </c>
      <c r="J445" s="228">
        <f t="shared" si="352"/>
        <v>1</v>
      </c>
      <c r="K445" s="228">
        <f t="shared" si="353"/>
        <v>1</v>
      </c>
      <c r="L445" s="228">
        <f t="shared" si="354"/>
        <v>1</v>
      </c>
      <c r="M445" s="44" t="s">
        <v>120</v>
      </c>
      <c r="N445" s="33">
        <v>1</v>
      </c>
      <c r="O445" s="43" t="s">
        <v>2282</v>
      </c>
      <c r="P445" s="185">
        <v>0.5</v>
      </c>
      <c r="Q445" s="43" t="s">
        <v>2283</v>
      </c>
      <c r="R445" s="185">
        <v>0.5</v>
      </c>
      <c r="S445" s="43" t="s">
        <v>129</v>
      </c>
      <c r="T445" s="33">
        <v>1</v>
      </c>
      <c r="U445" s="43" t="s">
        <v>2284</v>
      </c>
      <c r="V445" s="33">
        <v>1</v>
      </c>
      <c r="W445" s="43" t="s">
        <v>2285</v>
      </c>
      <c r="X445" s="185">
        <v>1</v>
      </c>
      <c r="Y445" s="43" t="s">
        <v>2286</v>
      </c>
      <c r="Z445" s="51">
        <v>1</v>
      </c>
      <c r="AA445" s="52">
        <v>0</v>
      </c>
      <c r="AB445" s="33"/>
      <c r="AC445" s="33"/>
      <c r="AD445" s="33"/>
      <c r="AE445" s="33"/>
      <c r="AF445" s="33"/>
      <c r="AG445" s="33"/>
      <c r="AH445" s="33"/>
      <c r="AI445" s="33"/>
      <c r="AJ445" s="33"/>
      <c r="AK445" s="33"/>
      <c r="AL445" s="33"/>
      <c r="AM445" s="33"/>
    </row>
    <row r="446" spans="1:39" ht="15.75" customHeight="1">
      <c r="A446" s="35" t="s">
        <v>10</v>
      </c>
      <c r="B446" s="60" t="s">
        <v>34</v>
      </c>
      <c r="C446" s="50" t="s">
        <v>2234</v>
      </c>
      <c r="D446" s="42" t="s">
        <v>2287</v>
      </c>
      <c r="E446" s="43"/>
      <c r="F446" s="220"/>
      <c r="G446" s="228">
        <f t="shared" ref="G446:L446" si="355">ROUND(AVERAGE(G447:G464),2)</f>
        <v>0.78</v>
      </c>
      <c r="H446" s="228">
        <f t="shared" si="355"/>
        <v>0.72</v>
      </c>
      <c r="I446" s="228">
        <f t="shared" si="355"/>
        <v>0</v>
      </c>
      <c r="J446" s="228">
        <f t="shared" si="355"/>
        <v>0.94</v>
      </c>
      <c r="K446" s="228">
        <f t="shared" si="355"/>
        <v>0.92</v>
      </c>
      <c r="L446" s="228">
        <f t="shared" si="355"/>
        <v>0.81</v>
      </c>
      <c r="M446" s="28"/>
      <c r="N446" s="33"/>
      <c r="O446" s="43"/>
      <c r="P446" s="33"/>
      <c r="Q446" s="43"/>
      <c r="R446" s="33"/>
      <c r="S446" s="43"/>
      <c r="T446" s="33"/>
      <c r="U446" s="43"/>
      <c r="V446" s="33"/>
      <c r="W446" s="43"/>
      <c r="X446" s="33"/>
      <c r="Y446" s="43"/>
      <c r="Z446" s="51"/>
      <c r="AA446" s="52"/>
      <c r="AB446" s="33"/>
      <c r="AC446" s="33"/>
      <c r="AD446" s="33"/>
      <c r="AE446" s="33"/>
      <c r="AF446" s="33"/>
      <c r="AG446" s="33"/>
      <c r="AH446" s="33"/>
      <c r="AI446" s="33"/>
      <c r="AJ446" s="33"/>
      <c r="AK446" s="33"/>
      <c r="AL446" s="33"/>
      <c r="AM446" s="33"/>
    </row>
    <row r="447" spans="1:39" ht="15.75" customHeight="1">
      <c r="A447" s="35" t="s">
        <v>10</v>
      </c>
      <c r="B447" s="60" t="s">
        <v>34</v>
      </c>
      <c r="C447" s="50" t="s">
        <v>2234</v>
      </c>
      <c r="D447" s="43" t="s">
        <v>2287</v>
      </c>
      <c r="E447" s="43"/>
      <c r="F447" s="220" t="s">
        <v>2288</v>
      </c>
      <c r="G447" s="228">
        <f t="shared" ref="G447:G465" si="356">IF(N447&lt;0, "N/A", (N447 - AA447)/(Z447-AA447))</f>
        <v>1</v>
      </c>
      <c r="H447" s="228">
        <f t="shared" ref="H447:H465" si="357">IF(P447&lt;0, "N/A", (P447 - AA447)/(Z447-AA447))</f>
        <v>1</v>
      </c>
      <c r="I447" s="228">
        <f t="shared" ref="I447:I465" si="358">IF(R447&lt;0, "N/A", (R447 - AA447)/(Z447-AA447))</f>
        <v>0</v>
      </c>
      <c r="J447" s="228">
        <f t="shared" ref="J447:J465" si="359">IF(T447&lt;0, "N/A", (T447 - AA447)/(Z447-AA447))</f>
        <v>1</v>
      </c>
      <c r="K447" s="228">
        <f t="shared" ref="K447:K465" si="360">IF(V447&lt;0, "N/A", (V447 - AA447)/(Z447-AA447))</f>
        <v>1</v>
      </c>
      <c r="L447" s="228">
        <f t="shared" ref="L447:L465" si="361">IF(X447&lt;0, "N/A", (X447 - AA447)/(Z447-AA447))</f>
        <v>1</v>
      </c>
      <c r="M447" s="44" t="s">
        <v>120</v>
      </c>
      <c r="N447" s="33">
        <v>1</v>
      </c>
      <c r="O447" s="43" t="s">
        <v>2289</v>
      </c>
      <c r="P447" s="33">
        <v>1</v>
      </c>
      <c r="Q447" s="43" t="s">
        <v>2290</v>
      </c>
      <c r="R447" s="33">
        <v>0</v>
      </c>
      <c r="S447" s="43" t="s">
        <v>129</v>
      </c>
      <c r="T447" s="33">
        <v>1</v>
      </c>
      <c r="U447" s="43" t="s">
        <v>2291</v>
      </c>
      <c r="V447" s="33">
        <v>1</v>
      </c>
      <c r="W447" s="43" t="s">
        <v>2292</v>
      </c>
      <c r="X447" s="33">
        <v>1</v>
      </c>
      <c r="Y447" s="43" t="s">
        <v>129</v>
      </c>
      <c r="Z447" s="51">
        <v>1</v>
      </c>
      <c r="AA447" s="52">
        <v>0</v>
      </c>
      <c r="AB447" s="33"/>
      <c r="AC447" s="33"/>
      <c r="AD447" s="33"/>
      <c r="AE447" s="33"/>
      <c r="AF447" s="33"/>
      <c r="AG447" s="33"/>
      <c r="AH447" s="33"/>
      <c r="AI447" s="33"/>
      <c r="AJ447" s="33"/>
      <c r="AK447" s="33"/>
      <c r="AL447" s="33"/>
      <c r="AM447" s="33"/>
    </row>
    <row r="448" spans="1:39" ht="15.75" customHeight="1">
      <c r="A448" s="35" t="s">
        <v>10</v>
      </c>
      <c r="B448" s="60" t="s">
        <v>34</v>
      </c>
      <c r="C448" s="50" t="s">
        <v>2234</v>
      </c>
      <c r="D448" s="43" t="s">
        <v>2287</v>
      </c>
      <c r="E448" s="43"/>
      <c r="F448" s="220" t="s">
        <v>2293</v>
      </c>
      <c r="G448" s="228">
        <f t="shared" si="356"/>
        <v>1</v>
      </c>
      <c r="H448" s="228">
        <f t="shared" si="357"/>
        <v>1</v>
      </c>
      <c r="I448" s="228">
        <f t="shared" si="358"/>
        <v>0</v>
      </c>
      <c r="J448" s="228">
        <f t="shared" si="359"/>
        <v>1</v>
      </c>
      <c r="K448" s="228">
        <f t="shared" si="360"/>
        <v>1</v>
      </c>
      <c r="L448" s="228">
        <f t="shared" si="361"/>
        <v>1</v>
      </c>
      <c r="M448" s="44" t="s">
        <v>120</v>
      </c>
      <c r="N448" s="33">
        <v>1</v>
      </c>
      <c r="O448" s="43" t="s">
        <v>2294</v>
      </c>
      <c r="P448" s="33">
        <v>1</v>
      </c>
      <c r="Q448" s="43" t="s">
        <v>2295</v>
      </c>
      <c r="R448" s="33">
        <v>0</v>
      </c>
      <c r="S448" s="43" t="s">
        <v>129</v>
      </c>
      <c r="T448" s="33">
        <v>1</v>
      </c>
      <c r="U448" s="43" t="s">
        <v>2296</v>
      </c>
      <c r="V448" s="33">
        <v>1</v>
      </c>
      <c r="W448" s="43" t="s">
        <v>2297</v>
      </c>
      <c r="X448" s="33">
        <v>1</v>
      </c>
      <c r="Y448" s="43" t="s">
        <v>129</v>
      </c>
      <c r="Z448" s="51">
        <v>1</v>
      </c>
      <c r="AA448" s="52">
        <v>0</v>
      </c>
      <c r="AB448" s="33"/>
      <c r="AC448" s="33"/>
      <c r="AD448" s="33"/>
      <c r="AE448" s="33"/>
      <c r="AF448" s="33"/>
      <c r="AG448" s="33"/>
      <c r="AH448" s="33"/>
      <c r="AI448" s="33"/>
      <c r="AJ448" s="33"/>
      <c r="AK448" s="33"/>
      <c r="AL448" s="33"/>
      <c r="AM448" s="33"/>
    </row>
    <row r="449" spans="1:39" ht="15.75" customHeight="1">
      <c r="A449" s="35" t="s">
        <v>10</v>
      </c>
      <c r="B449" s="60" t="s">
        <v>34</v>
      </c>
      <c r="C449" s="50" t="s">
        <v>2234</v>
      </c>
      <c r="D449" s="43" t="s">
        <v>2287</v>
      </c>
      <c r="E449" s="43"/>
      <c r="F449" s="220" t="s">
        <v>2298</v>
      </c>
      <c r="G449" s="228">
        <f t="shared" si="356"/>
        <v>1</v>
      </c>
      <c r="H449" s="228">
        <f t="shared" si="357"/>
        <v>1</v>
      </c>
      <c r="I449" s="228">
        <f t="shared" si="358"/>
        <v>0</v>
      </c>
      <c r="J449" s="228">
        <f t="shared" si="359"/>
        <v>1</v>
      </c>
      <c r="K449" s="228">
        <f t="shared" si="360"/>
        <v>1</v>
      </c>
      <c r="L449" s="228">
        <f t="shared" si="361"/>
        <v>1</v>
      </c>
      <c r="M449" s="44" t="s">
        <v>120</v>
      </c>
      <c r="N449" s="193">
        <v>1</v>
      </c>
      <c r="O449" s="194" t="s">
        <v>2299</v>
      </c>
      <c r="P449" s="33">
        <v>1</v>
      </c>
      <c r="Q449" s="43" t="s">
        <v>2300</v>
      </c>
      <c r="R449" s="33">
        <v>0</v>
      </c>
      <c r="S449" s="43" t="s">
        <v>129</v>
      </c>
      <c r="T449" s="33">
        <v>1</v>
      </c>
      <c r="U449" s="43" t="s">
        <v>2301</v>
      </c>
      <c r="V449" s="33">
        <v>1</v>
      </c>
      <c r="W449" s="43" t="s">
        <v>2297</v>
      </c>
      <c r="X449" s="33">
        <v>1</v>
      </c>
      <c r="Y449" s="43" t="s">
        <v>129</v>
      </c>
      <c r="Z449" s="51">
        <v>1</v>
      </c>
      <c r="AA449" s="52">
        <v>0</v>
      </c>
      <c r="AB449" s="33"/>
      <c r="AC449" s="33"/>
      <c r="AD449" s="33"/>
      <c r="AE449" s="33"/>
      <c r="AF449" s="33"/>
      <c r="AG449" s="33"/>
      <c r="AH449" s="33"/>
      <c r="AI449" s="33"/>
      <c r="AJ449" s="33"/>
      <c r="AK449" s="33"/>
      <c r="AL449" s="33"/>
      <c r="AM449" s="33"/>
    </row>
    <row r="450" spans="1:39" ht="15.75" customHeight="1">
      <c r="A450" s="35" t="s">
        <v>10</v>
      </c>
      <c r="B450" s="60" t="s">
        <v>34</v>
      </c>
      <c r="C450" s="50" t="s">
        <v>2234</v>
      </c>
      <c r="D450" s="43" t="s">
        <v>2287</v>
      </c>
      <c r="E450" s="43"/>
      <c r="F450" s="220" t="s">
        <v>2302</v>
      </c>
      <c r="G450" s="228">
        <f t="shared" si="356"/>
        <v>1</v>
      </c>
      <c r="H450" s="228">
        <f t="shared" si="357"/>
        <v>1</v>
      </c>
      <c r="I450" s="228">
        <f t="shared" si="358"/>
        <v>0</v>
      </c>
      <c r="J450" s="228">
        <f t="shared" si="359"/>
        <v>1</v>
      </c>
      <c r="K450" s="228">
        <f t="shared" si="360"/>
        <v>1</v>
      </c>
      <c r="L450" s="228">
        <f t="shared" si="361"/>
        <v>1</v>
      </c>
      <c r="M450" s="44" t="s">
        <v>120</v>
      </c>
      <c r="N450" s="33">
        <v>1</v>
      </c>
      <c r="O450" s="43" t="s">
        <v>2294</v>
      </c>
      <c r="P450" s="33">
        <v>1</v>
      </c>
      <c r="Q450" s="43" t="s">
        <v>2300</v>
      </c>
      <c r="R450" s="33">
        <v>0</v>
      </c>
      <c r="S450" s="43" t="s">
        <v>129</v>
      </c>
      <c r="T450" s="33">
        <v>1</v>
      </c>
      <c r="U450" s="43" t="s">
        <v>2291</v>
      </c>
      <c r="V450" s="33">
        <v>1</v>
      </c>
      <c r="W450" s="43" t="s">
        <v>2297</v>
      </c>
      <c r="X450" s="33">
        <v>1</v>
      </c>
      <c r="Y450" s="43" t="s">
        <v>129</v>
      </c>
      <c r="Z450" s="51">
        <v>1</v>
      </c>
      <c r="AA450" s="52">
        <v>0</v>
      </c>
      <c r="AB450" s="33"/>
      <c r="AC450" s="33"/>
      <c r="AD450" s="33"/>
      <c r="AE450" s="33"/>
      <c r="AF450" s="33"/>
      <c r="AG450" s="33"/>
      <c r="AH450" s="33"/>
      <c r="AI450" s="33"/>
      <c r="AJ450" s="33"/>
      <c r="AK450" s="33"/>
      <c r="AL450" s="33"/>
      <c r="AM450" s="33"/>
    </row>
    <row r="451" spans="1:39" ht="15.75" customHeight="1">
      <c r="A451" s="35" t="s">
        <v>10</v>
      </c>
      <c r="B451" s="60" t="s">
        <v>34</v>
      </c>
      <c r="C451" s="50" t="s">
        <v>2234</v>
      </c>
      <c r="D451" s="43" t="s">
        <v>2287</v>
      </c>
      <c r="E451" s="43"/>
      <c r="F451" s="220" t="s">
        <v>2303</v>
      </c>
      <c r="G451" s="228">
        <f t="shared" si="356"/>
        <v>1</v>
      </c>
      <c r="H451" s="228">
        <f t="shared" si="357"/>
        <v>1</v>
      </c>
      <c r="I451" s="228">
        <f t="shared" si="358"/>
        <v>0</v>
      </c>
      <c r="J451" s="228">
        <f t="shared" si="359"/>
        <v>1</v>
      </c>
      <c r="K451" s="228">
        <f t="shared" si="360"/>
        <v>1</v>
      </c>
      <c r="L451" s="228">
        <f t="shared" si="361"/>
        <v>1</v>
      </c>
      <c r="M451" s="44" t="s">
        <v>120</v>
      </c>
      <c r="N451" s="33">
        <v>1</v>
      </c>
      <c r="O451" s="43" t="s">
        <v>2304</v>
      </c>
      <c r="P451" s="33">
        <v>1</v>
      </c>
      <c r="Q451" s="43" t="s">
        <v>2305</v>
      </c>
      <c r="R451" s="33">
        <v>0</v>
      </c>
      <c r="S451" s="43" t="s">
        <v>129</v>
      </c>
      <c r="T451" s="33">
        <v>1</v>
      </c>
      <c r="U451" s="43" t="s">
        <v>2306</v>
      </c>
      <c r="V451" s="33">
        <v>1</v>
      </c>
      <c r="W451" s="43" t="s">
        <v>2297</v>
      </c>
      <c r="X451" s="33">
        <v>1</v>
      </c>
      <c r="Y451" s="43" t="s">
        <v>129</v>
      </c>
      <c r="Z451" s="51">
        <v>1</v>
      </c>
      <c r="AA451" s="52">
        <v>0</v>
      </c>
      <c r="AB451" s="33"/>
      <c r="AC451" s="33"/>
      <c r="AD451" s="33"/>
      <c r="AE451" s="33"/>
      <c r="AF451" s="33"/>
      <c r="AG451" s="33"/>
      <c r="AH451" s="33"/>
      <c r="AI451" s="33"/>
      <c r="AJ451" s="33"/>
      <c r="AK451" s="33"/>
      <c r="AL451" s="33"/>
      <c r="AM451" s="33"/>
    </row>
    <row r="452" spans="1:39" ht="15.75" customHeight="1">
      <c r="A452" s="35" t="s">
        <v>10</v>
      </c>
      <c r="B452" s="60" t="s">
        <v>34</v>
      </c>
      <c r="C452" s="50" t="s">
        <v>2234</v>
      </c>
      <c r="D452" s="43" t="s">
        <v>2287</v>
      </c>
      <c r="E452" s="43"/>
      <c r="F452" s="220" t="s">
        <v>2307</v>
      </c>
      <c r="G452" s="228">
        <f t="shared" si="356"/>
        <v>0</v>
      </c>
      <c r="H452" s="228">
        <f t="shared" si="357"/>
        <v>0</v>
      </c>
      <c r="I452" s="228">
        <f t="shared" si="358"/>
        <v>0</v>
      </c>
      <c r="J452" s="228">
        <f t="shared" si="359"/>
        <v>1</v>
      </c>
      <c r="K452" s="228">
        <f t="shared" si="360"/>
        <v>1</v>
      </c>
      <c r="L452" s="228">
        <f t="shared" si="361"/>
        <v>0.5</v>
      </c>
      <c r="M452" s="44" t="s">
        <v>120</v>
      </c>
      <c r="N452" s="33">
        <v>0</v>
      </c>
      <c r="O452" s="43" t="s">
        <v>2308</v>
      </c>
      <c r="P452" s="33">
        <v>0</v>
      </c>
      <c r="Q452" s="43" t="s">
        <v>2309</v>
      </c>
      <c r="R452" s="33">
        <v>0</v>
      </c>
      <c r="S452" s="43" t="s">
        <v>129</v>
      </c>
      <c r="T452" s="33">
        <v>1</v>
      </c>
      <c r="U452" s="43" t="s">
        <v>2310</v>
      </c>
      <c r="V452" s="33">
        <v>1</v>
      </c>
      <c r="W452" s="43" t="s">
        <v>2297</v>
      </c>
      <c r="X452" s="33">
        <v>0.5</v>
      </c>
      <c r="Y452" s="43" t="s">
        <v>2311</v>
      </c>
      <c r="Z452" s="51">
        <v>1</v>
      </c>
      <c r="AA452" s="52">
        <v>0</v>
      </c>
      <c r="AB452" s="33"/>
      <c r="AC452" s="33"/>
      <c r="AD452" s="33"/>
      <c r="AE452" s="33"/>
      <c r="AF452" s="33"/>
      <c r="AG452" s="33"/>
      <c r="AH452" s="33"/>
      <c r="AI452" s="33"/>
      <c r="AJ452" s="33"/>
      <c r="AK452" s="33"/>
      <c r="AL452" s="33"/>
      <c r="AM452" s="33"/>
    </row>
    <row r="453" spans="1:39" ht="15.75" customHeight="1">
      <c r="A453" s="35" t="s">
        <v>10</v>
      </c>
      <c r="B453" s="60" t="s">
        <v>34</v>
      </c>
      <c r="C453" s="50" t="s">
        <v>2234</v>
      </c>
      <c r="D453" s="43" t="s">
        <v>2287</v>
      </c>
      <c r="E453" s="43"/>
      <c r="F453" s="220" t="s">
        <v>2312</v>
      </c>
      <c r="G453" s="228">
        <f t="shared" si="356"/>
        <v>1</v>
      </c>
      <c r="H453" s="228">
        <f t="shared" si="357"/>
        <v>1</v>
      </c>
      <c r="I453" s="228">
        <f t="shared" si="358"/>
        <v>0</v>
      </c>
      <c r="J453" s="228">
        <f t="shared" si="359"/>
        <v>1</v>
      </c>
      <c r="K453" s="228">
        <f t="shared" si="360"/>
        <v>1</v>
      </c>
      <c r="L453" s="228">
        <f t="shared" si="361"/>
        <v>0.5</v>
      </c>
      <c r="M453" s="44" t="s">
        <v>120</v>
      </c>
      <c r="N453" s="33">
        <v>1</v>
      </c>
      <c r="O453" s="43" t="s">
        <v>2313</v>
      </c>
      <c r="P453" s="33">
        <v>1</v>
      </c>
      <c r="Q453" s="43" t="s">
        <v>2314</v>
      </c>
      <c r="R453" s="33">
        <v>0</v>
      </c>
      <c r="S453" s="43" t="s">
        <v>129</v>
      </c>
      <c r="T453" s="33">
        <v>1</v>
      </c>
      <c r="U453" s="43" t="s">
        <v>2315</v>
      </c>
      <c r="V453" s="33">
        <v>1</v>
      </c>
      <c r="W453" s="43" t="s">
        <v>2297</v>
      </c>
      <c r="X453" s="33">
        <v>0.5</v>
      </c>
      <c r="Y453" s="43" t="s">
        <v>2311</v>
      </c>
      <c r="Z453" s="51">
        <v>1</v>
      </c>
      <c r="AA453" s="52">
        <v>0</v>
      </c>
      <c r="AB453" s="33"/>
      <c r="AC453" s="33"/>
      <c r="AD453" s="33"/>
      <c r="AE453" s="33"/>
      <c r="AF453" s="33"/>
      <c r="AG453" s="33"/>
      <c r="AH453" s="33"/>
      <c r="AI453" s="33"/>
      <c r="AJ453" s="33"/>
      <c r="AK453" s="33"/>
      <c r="AL453" s="33"/>
      <c r="AM453" s="33"/>
    </row>
    <row r="454" spans="1:39" ht="15.75" customHeight="1">
      <c r="A454" s="35" t="s">
        <v>10</v>
      </c>
      <c r="B454" s="60" t="s">
        <v>34</v>
      </c>
      <c r="C454" s="50" t="s">
        <v>2234</v>
      </c>
      <c r="D454" s="43" t="s">
        <v>2287</v>
      </c>
      <c r="E454" s="43"/>
      <c r="F454" s="220" t="s">
        <v>2316</v>
      </c>
      <c r="G454" s="228">
        <f t="shared" si="356"/>
        <v>1</v>
      </c>
      <c r="H454" s="228">
        <f t="shared" si="357"/>
        <v>1</v>
      </c>
      <c r="I454" s="228">
        <f t="shared" si="358"/>
        <v>0</v>
      </c>
      <c r="J454" s="228">
        <f t="shared" si="359"/>
        <v>1</v>
      </c>
      <c r="K454" s="228">
        <f t="shared" si="360"/>
        <v>1</v>
      </c>
      <c r="L454" s="228">
        <f t="shared" si="361"/>
        <v>1</v>
      </c>
      <c r="M454" s="44" t="s">
        <v>120</v>
      </c>
      <c r="N454" s="33">
        <v>1</v>
      </c>
      <c r="O454" s="43" t="s">
        <v>2294</v>
      </c>
      <c r="P454" s="33">
        <v>1</v>
      </c>
      <c r="Q454" s="43" t="s">
        <v>2317</v>
      </c>
      <c r="R454" s="33">
        <v>0</v>
      </c>
      <c r="S454" s="43" t="s">
        <v>129</v>
      </c>
      <c r="T454" s="33">
        <v>1</v>
      </c>
      <c r="U454" s="43" t="s">
        <v>2318</v>
      </c>
      <c r="V454" s="33">
        <v>1</v>
      </c>
      <c r="W454" s="43" t="s">
        <v>2297</v>
      </c>
      <c r="X454" s="33">
        <v>1</v>
      </c>
      <c r="Y454" s="43" t="s">
        <v>129</v>
      </c>
      <c r="Z454" s="51">
        <v>1</v>
      </c>
      <c r="AA454" s="52">
        <v>0</v>
      </c>
      <c r="AB454" s="33"/>
      <c r="AC454" s="33"/>
      <c r="AD454" s="33"/>
      <c r="AE454" s="33"/>
      <c r="AF454" s="33"/>
      <c r="AG454" s="33"/>
      <c r="AH454" s="33"/>
      <c r="AI454" s="33"/>
      <c r="AJ454" s="33"/>
      <c r="AK454" s="33"/>
      <c r="AL454" s="33"/>
      <c r="AM454" s="33"/>
    </row>
    <row r="455" spans="1:39" ht="15.75" customHeight="1">
      <c r="A455" s="35" t="s">
        <v>10</v>
      </c>
      <c r="B455" s="60" t="s">
        <v>34</v>
      </c>
      <c r="C455" s="50" t="s">
        <v>2234</v>
      </c>
      <c r="D455" s="43" t="s">
        <v>2287</v>
      </c>
      <c r="E455" s="43"/>
      <c r="F455" s="220" t="s">
        <v>2319</v>
      </c>
      <c r="G455" s="228">
        <f t="shared" si="356"/>
        <v>1</v>
      </c>
      <c r="H455" s="228">
        <f t="shared" si="357"/>
        <v>1</v>
      </c>
      <c r="I455" s="228">
        <f t="shared" si="358"/>
        <v>0</v>
      </c>
      <c r="J455" s="228">
        <f t="shared" si="359"/>
        <v>1</v>
      </c>
      <c r="K455" s="228">
        <f t="shared" si="360"/>
        <v>1</v>
      </c>
      <c r="L455" s="228">
        <f t="shared" si="361"/>
        <v>1</v>
      </c>
      <c r="M455" s="44" t="s">
        <v>120</v>
      </c>
      <c r="N455" s="33">
        <v>1</v>
      </c>
      <c r="O455" s="43" t="s">
        <v>2294</v>
      </c>
      <c r="P455" s="33">
        <v>1</v>
      </c>
      <c r="Q455" s="43" t="s">
        <v>2305</v>
      </c>
      <c r="R455" s="33">
        <v>0</v>
      </c>
      <c r="S455" s="43" t="s">
        <v>129</v>
      </c>
      <c r="T455" s="33">
        <v>1</v>
      </c>
      <c r="U455" s="43" t="s">
        <v>2320</v>
      </c>
      <c r="V455" s="33">
        <v>1</v>
      </c>
      <c r="W455" s="43" t="s">
        <v>2297</v>
      </c>
      <c r="X455" s="33">
        <v>1</v>
      </c>
      <c r="Y455" s="43" t="s">
        <v>129</v>
      </c>
      <c r="Z455" s="51">
        <v>1</v>
      </c>
      <c r="AA455" s="52">
        <v>0</v>
      </c>
      <c r="AB455" s="33"/>
      <c r="AC455" s="33"/>
      <c r="AD455" s="33"/>
      <c r="AE455" s="33"/>
      <c r="AF455" s="33"/>
      <c r="AG455" s="33"/>
      <c r="AH455" s="33"/>
      <c r="AI455" s="33"/>
      <c r="AJ455" s="33"/>
      <c r="AK455" s="33"/>
      <c r="AL455" s="33"/>
      <c r="AM455" s="33"/>
    </row>
    <row r="456" spans="1:39" ht="15.75" customHeight="1">
      <c r="A456" s="35" t="s">
        <v>10</v>
      </c>
      <c r="B456" s="60" t="s">
        <v>34</v>
      </c>
      <c r="C456" s="50" t="s">
        <v>2234</v>
      </c>
      <c r="D456" s="43" t="s">
        <v>2287</v>
      </c>
      <c r="E456" s="43"/>
      <c r="F456" s="220" t="s">
        <v>2321</v>
      </c>
      <c r="G456" s="228">
        <f t="shared" si="356"/>
        <v>1</v>
      </c>
      <c r="H456" s="228">
        <f t="shared" si="357"/>
        <v>1</v>
      </c>
      <c r="I456" s="228">
        <f t="shared" si="358"/>
        <v>0</v>
      </c>
      <c r="J456" s="228">
        <f t="shared" si="359"/>
        <v>1</v>
      </c>
      <c r="K456" s="228">
        <f t="shared" si="360"/>
        <v>1</v>
      </c>
      <c r="L456" s="228">
        <f t="shared" si="361"/>
        <v>1</v>
      </c>
      <c r="M456" s="44" t="s">
        <v>120</v>
      </c>
      <c r="N456" s="33">
        <v>1</v>
      </c>
      <c r="O456" s="43" t="s">
        <v>2294</v>
      </c>
      <c r="P456" s="33">
        <v>1</v>
      </c>
      <c r="Q456" s="43" t="s">
        <v>2305</v>
      </c>
      <c r="R456" s="33">
        <v>0</v>
      </c>
      <c r="S456" s="43" t="s">
        <v>129</v>
      </c>
      <c r="T456" s="33">
        <v>1</v>
      </c>
      <c r="U456" s="43" t="s">
        <v>2320</v>
      </c>
      <c r="V456" s="33">
        <v>1</v>
      </c>
      <c r="W456" s="43" t="s">
        <v>2297</v>
      </c>
      <c r="X456" s="33">
        <v>1</v>
      </c>
      <c r="Y456" s="43" t="s">
        <v>129</v>
      </c>
      <c r="Z456" s="51">
        <v>1</v>
      </c>
      <c r="AA456" s="52">
        <v>0</v>
      </c>
      <c r="AB456" s="33"/>
      <c r="AC456" s="33"/>
      <c r="AD456" s="33"/>
      <c r="AE456" s="33"/>
      <c r="AF456" s="33"/>
      <c r="AG456" s="33"/>
      <c r="AH456" s="33"/>
      <c r="AI456" s="33"/>
      <c r="AJ456" s="33"/>
      <c r="AK456" s="33"/>
      <c r="AL456" s="33"/>
      <c r="AM456" s="33"/>
    </row>
    <row r="457" spans="1:39" ht="15.75" customHeight="1">
      <c r="A457" s="35" t="s">
        <v>10</v>
      </c>
      <c r="B457" s="60" t="s">
        <v>34</v>
      </c>
      <c r="C457" s="50" t="s">
        <v>2234</v>
      </c>
      <c r="D457" s="43" t="s">
        <v>2287</v>
      </c>
      <c r="E457" s="43"/>
      <c r="F457" s="220" t="s">
        <v>2322</v>
      </c>
      <c r="G457" s="228">
        <f t="shared" si="356"/>
        <v>1</v>
      </c>
      <c r="H457" s="228">
        <f t="shared" si="357"/>
        <v>1</v>
      </c>
      <c r="I457" s="228">
        <f t="shared" si="358"/>
        <v>0</v>
      </c>
      <c r="J457" s="228">
        <f t="shared" si="359"/>
        <v>1</v>
      </c>
      <c r="K457" s="228">
        <f t="shared" si="360"/>
        <v>1</v>
      </c>
      <c r="L457" s="228">
        <f t="shared" si="361"/>
        <v>1</v>
      </c>
      <c r="M457" s="44" t="s">
        <v>120</v>
      </c>
      <c r="N457" s="33">
        <v>1</v>
      </c>
      <c r="O457" s="43" t="s">
        <v>2323</v>
      </c>
      <c r="P457" s="33">
        <v>1</v>
      </c>
      <c r="Q457" s="43" t="s">
        <v>2305</v>
      </c>
      <c r="R457" s="33">
        <v>0</v>
      </c>
      <c r="S457" s="43" t="s">
        <v>129</v>
      </c>
      <c r="T457" s="33">
        <v>1</v>
      </c>
      <c r="U457" s="43" t="s">
        <v>2320</v>
      </c>
      <c r="V457" s="33">
        <v>1</v>
      </c>
      <c r="W457" s="43" t="s">
        <v>2297</v>
      </c>
      <c r="X457" s="33">
        <v>1</v>
      </c>
      <c r="Y457" s="43" t="s">
        <v>129</v>
      </c>
      <c r="Z457" s="51">
        <v>1</v>
      </c>
      <c r="AA457" s="52">
        <v>0</v>
      </c>
      <c r="AB457" s="33"/>
      <c r="AC457" s="33"/>
      <c r="AD457" s="33"/>
      <c r="AE457" s="33"/>
      <c r="AF457" s="33"/>
      <c r="AG457" s="33"/>
      <c r="AH457" s="33"/>
      <c r="AI457" s="33"/>
      <c r="AJ457" s="33"/>
      <c r="AK457" s="33"/>
      <c r="AL457" s="33"/>
      <c r="AM457" s="33"/>
    </row>
    <row r="458" spans="1:39" ht="15.75" customHeight="1">
      <c r="A458" s="35" t="s">
        <v>10</v>
      </c>
      <c r="B458" s="60" t="s">
        <v>34</v>
      </c>
      <c r="C458" s="50" t="s">
        <v>2234</v>
      </c>
      <c r="D458" s="43" t="s">
        <v>2287</v>
      </c>
      <c r="E458" s="43"/>
      <c r="F458" s="220" t="s">
        <v>2324</v>
      </c>
      <c r="G458" s="228">
        <f t="shared" si="356"/>
        <v>1</v>
      </c>
      <c r="H458" s="228">
        <f t="shared" si="357"/>
        <v>1</v>
      </c>
      <c r="I458" s="228">
        <f t="shared" si="358"/>
        <v>0</v>
      </c>
      <c r="J458" s="228">
        <f t="shared" si="359"/>
        <v>1</v>
      </c>
      <c r="K458" s="228">
        <f t="shared" si="360"/>
        <v>1</v>
      </c>
      <c r="L458" s="228">
        <f t="shared" si="361"/>
        <v>1</v>
      </c>
      <c r="M458" s="44" t="s">
        <v>120</v>
      </c>
      <c r="N458" s="33">
        <v>1</v>
      </c>
      <c r="O458" s="43" t="s">
        <v>2294</v>
      </c>
      <c r="P458" s="33">
        <v>1</v>
      </c>
      <c r="Q458" s="43" t="s">
        <v>2305</v>
      </c>
      <c r="R458" s="33">
        <v>0</v>
      </c>
      <c r="S458" s="43" t="s">
        <v>129</v>
      </c>
      <c r="T458" s="33">
        <v>1</v>
      </c>
      <c r="U458" s="43" t="s">
        <v>2320</v>
      </c>
      <c r="V458" s="33">
        <v>1</v>
      </c>
      <c r="W458" s="43" t="s">
        <v>2325</v>
      </c>
      <c r="X458" s="33">
        <v>1</v>
      </c>
      <c r="Y458" s="43" t="s">
        <v>129</v>
      </c>
      <c r="Z458" s="51">
        <v>1</v>
      </c>
      <c r="AA458" s="52">
        <v>0</v>
      </c>
      <c r="AB458" s="33"/>
      <c r="AC458" s="33"/>
      <c r="AD458" s="33"/>
      <c r="AE458" s="33"/>
      <c r="AF458" s="33"/>
      <c r="AG458" s="33"/>
      <c r="AH458" s="33"/>
      <c r="AI458" s="33"/>
      <c r="AJ458" s="33"/>
      <c r="AK458" s="33"/>
      <c r="AL458" s="33"/>
      <c r="AM458" s="33"/>
    </row>
    <row r="459" spans="1:39" ht="15.75" customHeight="1">
      <c r="A459" s="35" t="s">
        <v>10</v>
      </c>
      <c r="B459" s="60" t="s">
        <v>34</v>
      </c>
      <c r="C459" s="50" t="s">
        <v>2234</v>
      </c>
      <c r="D459" s="43" t="s">
        <v>2287</v>
      </c>
      <c r="E459" s="43"/>
      <c r="F459" s="220" t="s">
        <v>2326</v>
      </c>
      <c r="G459" s="228">
        <f t="shared" si="356"/>
        <v>1</v>
      </c>
      <c r="H459" s="228">
        <f t="shared" si="357"/>
        <v>0</v>
      </c>
      <c r="I459" s="228">
        <f t="shared" si="358"/>
        <v>0</v>
      </c>
      <c r="J459" s="228">
        <f t="shared" si="359"/>
        <v>1</v>
      </c>
      <c r="K459" s="228">
        <f t="shared" si="360"/>
        <v>1</v>
      </c>
      <c r="L459" s="228">
        <f t="shared" si="361"/>
        <v>1</v>
      </c>
      <c r="M459" s="44" t="s">
        <v>120</v>
      </c>
      <c r="N459" s="33">
        <v>1</v>
      </c>
      <c r="O459" s="43" t="s">
        <v>2327</v>
      </c>
      <c r="P459" s="185">
        <v>0</v>
      </c>
      <c r="Q459" s="43" t="s">
        <v>2305</v>
      </c>
      <c r="R459" s="33">
        <v>0</v>
      </c>
      <c r="S459" s="43" t="s">
        <v>129</v>
      </c>
      <c r="T459" s="33">
        <v>1</v>
      </c>
      <c r="U459" s="43" t="s">
        <v>2328</v>
      </c>
      <c r="V459" s="33">
        <v>1</v>
      </c>
      <c r="W459" s="43" t="s">
        <v>2329</v>
      </c>
      <c r="X459" s="33">
        <v>1</v>
      </c>
      <c r="Y459" s="43" t="s">
        <v>129</v>
      </c>
      <c r="Z459" s="51">
        <v>1</v>
      </c>
      <c r="AA459" s="52">
        <v>0</v>
      </c>
      <c r="AB459" s="33"/>
      <c r="AC459" s="33"/>
      <c r="AD459" s="33"/>
      <c r="AE459" s="33"/>
      <c r="AF459" s="33"/>
      <c r="AG459" s="33"/>
      <c r="AH459" s="33"/>
      <c r="AI459" s="33"/>
      <c r="AJ459" s="33"/>
      <c r="AK459" s="33"/>
      <c r="AL459" s="33"/>
      <c r="AM459" s="33"/>
    </row>
    <row r="460" spans="1:39" ht="15.75" customHeight="1">
      <c r="A460" s="35" t="s">
        <v>10</v>
      </c>
      <c r="B460" s="60" t="s">
        <v>34</v>
      </c>
      <c r="C460" s="50" t="s">
        <v>2234</v>
      </c>
      <c r="D460" s="43" t="s">
        <v>2287</v>
      </c>
      <c r="E460" s="43"/>
      <c r="F460" s="220" t="s">
        <v>2330</v>
      </c>
      <c r="G460" s="228">
        <f t="shared" si="356"/>
        <v>0.5</v>
      </c>
      <c r="H460" s="228">
        <f t="shared" si="357"/>
        <v>0</v>
      </c>
      <c r="I460" s="228">
        <f t="shared" si="358"/>
        <v>0</v>
      </c>
      <c r="J460" s="228">
        <f t="shared" si="359"/>
        <v>1</v>
      </c>
      <c r="K460" s="228">
        <f t="shared" si="360"/>
        <v>1</v>
      </c>
      <c r="L460" s="228">
        <f t="shared" si="361"/>
        <v>1</v>
      </c>
      <c r="M460" s="44" t="s">
        <v>120</v>
      </c>
      <c r="N460" s="33">
        <v>0.5</v>
      </c>
      <c r="O460" s="43" t="s">
        <v>2331</v>
      </c>
      <c r="P460" s="185">
        <v>0</v>
      </c>
      <c r="Q460" s="43" t="s">
        <v>2305</v>
      </c>
      <c r="R460" s="33">
        <v>0</v>
      </c>
      <c r="S460" s="43" t="s">
        <v>129</v>
      </c>
      <c r="T460" s="33">
        <v>1</v>
      </c>
      <c r="U460" s="43" t="s">
        <v>2320</v>
      </c>
      <c r="V460" s="33">
        <v>1</v>
      </c>
      <c r="W460" s="43" t="s">
        <v>2332</v>
      </c>
      <c r="X460" s="33">
        <v>1</v>
      </c>
      <c r="Y460" s="43" t="s">
        <v>129</v>
      </c>
      <c r="Z460" s="51">
        <v>1</v>
      </c>
      <c r="AA460" s="52">
        <v>0</v>
      </c>
      <c r="AB460" s="33"/>
      <c r="AC460" s="33"/>
      <c r="AD460" s="33"/>
      <c r="AE460" s="33"/>
      <c r="AF460" s="33"/>
      <c r="AG460" s="33"/>
      <c r="AH460" s="33"/>
      <c r="AI460" s="33"/>
      <c r="AJ460" s="33"/>
      <c r="AK460" s="33"/>
      <c r="AL460" s="33"/>
      <c r="AM460" s="33"/>
    </row>
    <row r="461" spans="1:39" ht="15.75" customHeight="1">
      <c r="A461" s="35" t="s">
        <v>10</v>
      </c>
      <c r="B461" s="60" t="s">
        <v>34</v>
      </c>
      <c r="C461" s="50" t="s">
        <v>2234</v>
      </c>
      <c r="D461" s="43" t="s">
        <v>2287</v>
      </c>
      <c r="E461" s="43"/>
      <c r="F461" s="220" t="s">
        <v>2333</v>
      </c>
      <c r="G461" s="228">
        <f t="shared" si="356"/>
        <v>0.5</v>
      </c>
      <c r="H461" s="228">
        <f t="shared" si="357"/>
        <v>1</v>
      </c>
      <c r="I461" s="228">
        <f t="shared" si="358"/>
        <v>0</v>
      </c>
      <c r="J461" s="228">
        <f t="shared" si="359"/>
        <v>1</v>
      </c>
      <c r="K461" s="228">
        <f t="shared" si="360"/>
        <v>0.5</v>
      </c>
      <c r="L461" s="228">
        <f t="shared" si="361"/>
        <v>0.5</v>
      </c>
      <c r="M461" s="44" t="s">
        <v>120</v>
      </c>
      <c r="N461" s="33">
        <v>0.5</v>
      </c>
      <c r="O461" s="43" t="s">
        <v>2334</v>
      </c>
      <c r="P461" s="33">
        <v>1</v>
      </c>
      <c r="Q461" s="43" t="s">
        <v>2305</v>
      </c>
      <c r="R461" s="33">
        <v>0</v>
      </c>
      <c r="S461" s="43" t="s">
        <v>129</v>
      </c>
      <c r="T461" s="33">
        <v>1</v>
      </c>
      <c r="U461" s="43" t="s">
        <v>2301</v>
      </c>
      <c r="V461" s="185">
        <v>0.5</v>
      </c>
      <c r="W461" s="43" t="s">
        <v>129</v>
      </c>
      <c r="X461" s="185">
        <v>0.5</v>
      </c>
      <c r="Y461" s="43" t="s">
        <v>129</v>
      </c>
      <c r="Z461" s="51">
        <v>1</v>
      </c>
      <c r="AA461" s="52">
        <v>0</v>
      </c>
      <c r="AB461" s="33"/>
      <c r="AC461" s="33"/>
      <c r="AD461" s="33"/>
      <c r="AE461" s="33"/>
      <c r="AF461" s="33"/>
      <c r="AG461" s="33"/>
      <c r="AH461" s="33"/>
      <c r="AI461" s="33"/>
      <c r="AJ461" s="33"/>
      <c r="AK461" s="33"/>
      <c r="AL461" s="33"/>
      <c r="AM461" s="33"/>
    </row>
    <row r="462" spans="1:39" ht="15.75" customHeight="1">
      <c r="A462" s="35" t="s">
        <v>10</v>
      </c>
      <c r="B462" s="60" t="s">
        <v>34</v>
      </c>
      <c r="C462" s="50" t="s">
        <v>2234</v>
      </c>
      <c r="D462" s="43" t="s">
        <v>2287</v>
      </c>
      <c r="E462" s="43"/>
      <c r="F462" s="220" t="s">
        <v>2335</v>
      </c>
      <c r="G462" s="228">
        <f t="shared" si="356"/>
        <v>1</v>
      </c>
      <c r="H462" s="228">
        <f t="shared" si="357"/>
        <v>1</v>
      </c>
      <c r="I462" s="228">
        <f t="shared" si="358"/>
        <v>0</v>
      </c>
      <c r="J462" s="228">
        <f t="shared" si="359"/>
        <v>1</v>
      </c>
      <c r="K462" s="228">
        <f t="shared" si="360"/>
        <v>1</v>
      </c>
      <c r="L462" s="228">
        <f t="shared" si="361"/>
        <v>1</v>
      </c>
      <c r="M462" s="44" t="s">
        <v>120</v>
      </c>
      <c r="N462" s="33">
        <v>1</v>
      </c>
      <c r="O462" s="43" t="s">
        <v>2294</v>
      </c>
      <c r="P462" s="33">
        <v>1</v>
      </c>
      <c r="Q462" s="43" t="s">
        <v>2305</v>
      </c>
      <c r="R462" s="33">
        <v>0</v>
      </c>
      <c r="S462" s="43" t="s">
        <v>129</v>
      </c>
      <c r="T462" s="33">
        <v>1</v>
      </c>
      <c r="U462" s="43" t="s">
        <v>2336</v>
      </c>
      <c r="V462" s="33">
        <v>1</v>
      </c>
      <c r="W462" s="43" t="s">
        <v>2337</v>
      </c>
      <c r="X462" s="33">
        <v>1</v>
      </c>
      <c r="Y462" s="43" t="s">
        <v>129</v>
      </c>
      <c r="Z462" s="51">
        <v>1</v>
      </c>
      <c r="AA462" s="52">
        <v>0</v>
      </c>
      <c r="AB462" s="33"/>
      <c r="AC462" s="33"/>
      <c r="AD462" s="33"/>
      <c r="AE462" s="33"/>
      <c r="AF462" s="33"/>
      <c r="AG462" s="33"/>
      <c r="AH462" s="33"/>
      <c r="AI462" s="33"/>
      <c r="AJ462" s="33"/>
      <c r="AK462" s="33"/>
      <c r="AL462" s="33"/>
      <c r="AM462" s="33"/>
    </row>
    <row r="463" spans="1:39" ht="15.75" customHeight="1">
      <c r="A463" s="35" t="s">
        <v>10</v>
      </c>
      <c r="B463" s="60" t="s">
        <v>34</v>
      </c>
      <c r="C463" s="50" t="s">
        <v>2234</v>
      </c>
      <c r="D463" s="43" t="s">
        <v>2287</v>
      </c>
      <c r="E463" s="43"/>
      <c r="F463" s="220" t="s">
        <v>2338</v>
      </c>
      <c r="G463" s="228">
        <f t="shared" si="356"/>
        <v>0</v>
      </c>
      <c r="H463" s="228">
        <f t="shared" si="357"/>
        <v>0</v>
      </c>
      <c r="I463" s="228">
        <f t="shared" si="358"/>
        <v>0</v>
      </c>
      <c r="J463" s="228">
        <f t="shared" si="359"/>
        <v>0</v>
      </c>
      <c r="K463" s="228">
        <f t="shared" si="360"/>
        <v>0</v>
      </c>
      <c r="L463" s="228">
        <f t="shared" si="361"/>
        <v>0</v>
      </c>
      <c r="M463" s="44" t="s">
        <v>120</v>
      </c>
      <c r="N463" s="185">
        <v>0</v>
      </c>
      <c r="O463" s="43" t="s">
        <v>129</v>
      </c>
      <c r="P463" s="33">
        <v>0</v>
      </c>
      <c r="Q463" s="43" t="s">
        <v>2339</v>
      </c>
      <c r="R463" s="33">
        <v>0</v>
      </c>
      <c r="S463" s="43" t="s">
        <v>129</v>
      </c>
      <c r="T463" s="33">
        <v>0</v>
      </c>
      <c r="U463" s="43" t="s">
        <v>2340</v>
      </c>
      <c r="V463" s="33">
        <v>0</v>
      </c>
      <c r="W463" s="43" t="s">
        <v>129</v>
      </c>
      <c r="X463" s="33">
        <v>0</v>
      </c>
      <c r="Y463" s="43" t="s">
        <v>129</v>
      </c>
      <c r="Z463" s="51">
        <v>1</v>
      </c>
      <c r="AA463" s="52">
        <v>0</v>
      </c>
      <c r="AB463" s="33"/>
      <c r="AC463" s="33"/>
      <c r="AD463" s="33"/>
      <c r="AE463" s="33"/>
      <c r="AF463" s="33"/>
      <c r="AG463" s="33"/>
      <c r="AH463" s="33"/>
      <c r="AI463" s="33"/>
      <c r="AJ463" s="33"/>
      <c r="AK463" s="33"/>
      <c r="AL463" s="33"/>
      <c r="AM463" s="33"/>
    </row>
    <row r="464" spans="1:39" ht="15.75" customHeight="1">
      <c r="A464" s="35" t="s">
        <v>10</v>
      </c>
      <c r="B464" s="60" t="s">
        <v>34</v>
      </c>
      <c r="C464" s="50" t="s">
        <v>2234</v>
      </c>
      <c r="D464" s="43" t="s">
        <v>2287</v>
      </c>
      <c r="E464" s="43"/>
      <c r="F464" s="220" t="s">
        <v>2341</v>
      </c>
      <c r="G464" s="228">
        <f t="shared" si="356"/>
        <v>0</v>
      </c>
      <c r="H464" s="228">
        <f t="shared" si="357"/>
        <v>0</v>
      </c>
      <c r="I464" s="228">
        <f t="shared" si="358"/>
        <v>0</v>
      </c>
      <c r="J464" s="228">
        <f t="shared" si="359"/>
        <v>1</v>
      </c>
      <c r="K464" s="228">
        <f t="shared" si="360"/>
        <v>1</v>
      </c>
      <c r="L464" s="228">
        <f t="shared" si="361"/>
        <v>0</v>
      </c>
      <c r="M464" s="44" t="s">
        <v>120</v>
      </c>
      <c r="N464" s="33">
        <v>0</v>
      </c>
      <c r="O464" s="43" t="s">
        <v>2342</v>
      </c>
      <c r="P464" s="185">
        <v>0</v>
      </c>
      <c r="Q464" s="43" t="s">
        <v>2343</v>
      </c>
      <c r="R464" s="33">
        <v>0</v>
      </c>
      <c r="S464" s="43" t="s">
        <v>129</v>
      </c>
      <c r="T464" s="33">
        <v>1</v>
      </c>
      <c r="U464" s="43" t="s">
        <v>2344</v>
      </c>
      <c r="V464" s="33">
        <v>1</v>
      </c>
      <c r="W464" s="43" t="s">
        <v>2345</v>
      </c>
      <c r="X464" s="33">
        <v>0</v>
      </c>
      <c r="Y464" s="43" t="s">
        <v>129</v>
      </c>
      <c r="Z464" s="51">
        <v>1</v>
      </c>
      <c r="AA464" s="52">
        <v>0</v>
      </c>
      <c r="AB464" s="33"/>
      <c r="AC464" s="33"/>
      <c r="AD464" s="33"/>
      <c r="AE464" s="33"/>
      <c r="AF464" s="33"/>
      <c r="AG464" s="33"/>
      <c r="AH464" s="33"/>
      <c r="AI464" s="33"/>
      <c r="AJ464" s="33"/>
      <c r="AK464" s="33"/>
      <c r="AL464" s="33"/>
      <c r="AM464" s="33"/>
    </row>
    <row r="465" spans="1:39" ht="15.75" customHeight="1">
      <c r="A465" s="35" t="s">
        <v>10</v>
      </c>
      <c r="B465" s="60" t="s">
        <v>34</v>
      </c>
      <c r="C465" s="50" t="s">
        <v>2234</v>
      </c>
      <c r="D465" s="43"/>
      <c r="E465" s="43"/>
      <c r="F465" s="220" t="s">
        <v>2346</v>
      </c>
      <c r="G465" s="228">
        <f t="shared" si="356"/>
        <v>0.5</v>
      </c>
      <c r="H465" s="228">
        <f t="shared" si="357"/>
        <v>0</v>
      </c>
      <c r="I465" s="228">
        <f t="shared" si="358"/>
        <v>0</v>
      </c>
      <c r="J465" s="228">
        <f t="shared" si="359"/>
        <v>1</v>
      </c>
      <c r="K465" s="228">
        <f t="shared" si="360"/>
        <v>1</v>
      </c>
      <c r="L465" s="228">
        <f t="shared" si="361"/>
        <v>1</v>
      </c>
      <c r="M465" s="44" t="s">
        <v>120</v>
      </c>
      <c r="N465" s="33">
        <v>0.5</v>
      </c>
      <c r="O465" s="43" t="s">
        <v>2347</v>
      </c>
      <c r="P465" s="33">
        <v>0</v>
      </c>
      <c r="Q465" s="43" t="s">
        <v>2348</v>
      </c>
      <c r="R465" s="33">
        <v>0</v>
      </c>
      <c r="S465" s="43" t="s">
        <v>129</v>
      </c>
      <c r="T465" s="33">
        <v>1</v>
      </c>
      <c r="U465" s="43" t="s">
        <v>2349</v>
      </c>
      <c r="V465" s="33">
        <v>1</v>
      </c>
      <c r="W465" s="43" t="s">
        <v>2350</v>
      </c>
      <c r="X465" s="33">
        <v>1</v>
      </c>
      <c r="Y465" s="43" t="s">
        <v>129</v>
      </c>
      <c r="Z465" s="51">
        <v>1</v>
      </c>
      <c r="AA465" s="52">
        <v>0</v>
      </c>
      <c r="AB465" s="33"/>
      <c r="AC465" s="33"/>
      <c r="AD465" s="33"/>
      <c r="AE465" s="33"/>
      <c r="AF465" s="33"/>
      <c r="AG465" s="33"/>
      <c r="AH465" s="33"/>
      <c r="AI465" s="33"/>
      <c r="AJ465" s="33"/>
      <c r="AK465" s="33"/>
      <c r="AL465" s="33"/>
      <c r="AM465" s="33"/>
    </row>
    <row r="466" spans="1:39" ht="15.75" customHeight="1">
      <c r="A466" s="35" t="s">
        <v>10</v>
      </c>
      <c r="B466" s="60" t="s">
        <v>34</v>
      </c>
      <c r="C466" s="50" t="s">
        <v>2234</v>
      </c>
      <c r="D466" s="42" t="s">
        <v>2351</v>
      </c>
      <c r="E466" s="43"/>
      <c r="F466" s="220"/>
      <c r="G466" s="228">
        <f t="shared" ref="G466:L466" si="362">ROUND(AVERAGE(G467:G472),2)</f>
        <v>0.5</v>
      </c>
      <c r="H466" s="228">
        <f t="shared" si="362"/>
        <v>0.33</v>
      </c>
      <c r="I466" s="228">
        <f t="shared" si="362"/>
        <v>0</v>
      </c>
      <c r="J466" s="228">
        <f t="shared" si="362"/>
        <v>0.92</v>
      </c>
      <c r="K466" s="228">
        <f t="shared" si="362"/>
        <v>0.92</v>
      </c>
      <c r="L466" s="228">
        <f t="shared" si="362"/>
        <v>0.75</v>
      </c>
      <c r="M466" s="28"/>
      <c r="N466" s="33"/>
      <c r="O466" s="43"/>
      <c r="P466" s="33"/>
      <c r="Q466" s="43"/>
      <c r="R466" s="33"/>
      <c r="S466" s="43"/>
      <c r="T466" s="33"/>
      <c r="U466" s="43"/>
      <c r="V466" s="33"/>
      <c r="W466" s="43"/>
      <c r="X466" s="33"/>
      <c r="Y466" s="43"/>
      <c r="Z466" s="51"/>
      <c r="AA466" s="52"/>
      <c r="AB466" s="33"/>
      <c r="AC466" s="33"/>
      <c r="AD466" s="33"/>
      <c r="AE466" s="33"/>
      <c r="AF466" s="33"/>
      <c r="AG466" s="33"/>
      <c r="AH466" s="33"/>
      <c r="AI466" s="33"/>
      <c r="AJ466" s="33"/>
      <c r="AK466" s="33"/>
      <c r="AL466" s="33"/>
      <c r="AM466" s="33"/>
    </row>
    <row r="467" spans="1:39" ht="15.75" customHeight="1">
      <c r="A467" s="35" t="s">
        <v>10</v>
      </c>
      <c r="B467" s="60" t="s">
        <v>34</v>
      </c>
      <c r="C467" s="50" t="s">
        <v>2234</v>
      </c>
      <c r="D467" s="43" t="s">
        <v>2351</v>
      </c>
      <c r="E467" s="43"/>
      <c r="F467" s="220" t="s">
        <v>2352</v>
      </c>
      <c r="G467" s="228">
        <f t="shared" ref="G467:G472" si="363">IF(N467&lt;0, "N/A", (N467 - AA467)/(Z467-AA467))</f>
        <v>0.5</v>
      </c>
      <c r="H467" s="228">
        <f t="shared" ref="H467:H472" si="364">IF(P467&lt;0, "N/A", (P467 - AA467)/(Z467-AA467))</f>
        <v>0</v>
      </c>
      <c r="I467" s="228">
        <f t="shared" ref="I467:I472" si="365">IF(R467&lt;0, "N/A", (R467 - AA467)/(Z467-AA467))</f>
        <v>0</v>
      </c>
      <c r="J467" s="228">
        <f t="shared" ref="J467:J472" si="366">IF(T467&lt;0, "N/A", (T467 - AA467)/(Z467-AA467))</f>
        <v>1</v>
      </c>
      <c r="K467" s="228">
        <f t="shared" ref="K467:K472" si="367">IF(V467&lt;0, "N/A", (V467 - AA467)/(Z467-AA467))</f>
        <v>1</v>
      </c>
      <c r="L467" s="228">
        <f t="shared" ref="L467:L472" si="368">IF(X467&lt;0, "N/A", (X467 - AA467)/(Z467-AA467))</f>
        <v>1</v>
      </c>
      <c r="M467" s="44" t="s">
        <v>120</v>
      </c>
      <c r="N467" s="33">
        <v>0.5</v>
      </c>
      <c r="O467" s="43" t="s">
        <v>2353</v>
      </c>
      <c r="P467" s="33">
        <v>0</v>
      </c>
      <c r="Q467" s="43" t="s">
        <v>2354</v>
      </c>
      <c r="R467" s="33">
        <v>0</v>
      </c>
      <c r="S467" s="43" t="s">
        <v>129</v>
      </c>
      <c r="T467" s="33">
        <v>1</v>
      </c>
      <c r="U467" s="43" t="s">
        <v>2355</v>
      </c>
      <c r="V467" s="33">
        <v>1</v>
      </c>
      <c r="W467" s="43" t="s">
        <v>2356</v>
      </c>
      <c r="X467" s="33">
        <v>1</v>
      </c>
      <c r="Y467" s="43" t="s">
        <v>129</v>
      </c>
      <c r="Z467" s="51">
        <v>1</v>
      </c>
      <c r="AA467" s="52">
        <v>0</v>
      </c>
      <c r="AB467" s="33"/>
      <c r="AC467" s="33"/>
      <c r="AD467" s="33"/>
      <c r="AE467" s="33"/>
      <c r="AF467" s="33"/>
      <c r="AG467" s="33"/>
      <c r="AH467" s="33"/>
      <c r="AI467" s="33"/>
      <c r="AJ467" s="33"/>
      <c r="AK467" s="33"/>
      <c r="AL467" s="33"/>
      <c r="AM467" s="33"/>
    </row>
    <row r="468" spans="1:39" ht="15.75" customHeight="1">
      <c r="A468" s="35" t="s">
        <v>10</v>
      </c>
      <c r="B468" s="60" t="s">
        <v>34</v>
      </c>
      <c r="C468" s="50" t="s">
        <v>2234</v>
      </c>
      <c r="D468" s="43" t="s">
        <v>2351</v>
      </c>
      <c r="E468" s="43"/>
      <c r="F468" s="220" t="s">
        <v>2357</v>
      </c>
      <c r="G468" s="228">
        <f t="shared" si="363"/>
        <v>0.5</v>
      </c>
      <c r="H468" s="228">
        <f t="shared" si="364"/>
        <v>0</v>
      </c>
      <c r="I468" s="228">
        <f t="shared" si="365"/>
        <v>0</v>
      </c>
      <c r="J468" s="228">
        <f t="shared" si="366"/>
        <v>1</v>
      </c>
      <c r="K468" s="228">
        <f t="shared" si="367"/>
        <v>1</v>
      </c>
      <c r="L468" s="228">
        <f t="shared" si="368"/>
        <v>1</v>
      </c>
      <c r="M468" s="44" t="s">
        <v>120</v>
      </c>
      <c r="N468" s="33">
        <v>0.5</v>
      </c>
      <c r="O468" s="43" t="s">
        <v>2358</v>
      </c>
      <c r="P468" s="33">
        <v>0</v>
      </c>
      <c r="Q468" s="43" t="s">
        <v>2359</v>
      </c>
      <c r="R468" s="33">
        <v>0</v>
      </c>
      <c r="S468" s="43" t="s">
        <v>129</v>
      </c>
      <c r="T468" s="33">
        <v>1</v>
      </c>
      <c r="U468" s="43" t="s">
        <v>2360</v>
      </c>
      <c r="V468" s="33">
        <v>1</v>
      </c>
      <c r="W468" s="43" t="s">
        <v>2361</v>
      </c>
      <c r="X468" s="33">
        <v>1</v>
      </c>
      <c r="Y468" s="43" t="s">
        <v>129</v>
      </c>
      <c r="Z468" s="51">
        <v>1</v>
      </c>
      <c r="AA468" s="52">
        <v>0</v>
      </c>
      <c r="AB468" s="33"/>
      <c r="AC468" s="33"/>
      <c r="AD468" s="33"/>
      <c r="AE468" s="33"/>
      <c r="AF468" s="33"/>
      <c r="AG468" s="33"/>
      <c r="AH468" s="33"/>
      <c r="AI468" s="33"/>
      <c r="AJ468" s="33"/>
      <c r="AK468" s="33"/>
      <c r="AL468" s="33"/>
      <c r="AM468" s="33"/>
    </row>
    <row r="469" spans="1:39" ht="15.75" customHeight="1">
      <c r="A469" s="35" t="s">
        <v>10</v>
      </c>
      <c r="B469" s="60" t="s">
        <v>34</v>
      </c>
      <c r="C469" s="50" t="s">
        <v>2234</v>
      </c>
      <c r="D469" s="43" t="s">
        <v>2351</v>
      </c>
      <c r="E469" s="43"/>
      <c r="F469" s="220" t="s">
        <v>2362</v>
      </c>
      <c r="G469" s="228">
        <f t="shared" si="363"/>
        <v>1</v>
      </c>
      <c r="H469" s="228">
        <f t="shared" si="364"/>
        <v>1</v>
      </c>
      <c r="I469" s="228">
        <f t="shared" si="365"/>
        <v>0</v>
      </c>
      <c r="J469" s="228">
        <f t="shared" si="366"/>
        <v>1</v>
      </c>
      <c r="K469" s="228">
        <f t="shared" si="367"/>
        <v>1</v>
      </c>
      <c r="L469" s="228">
        <f t="shared" si="368"/>
        <v>1</v>
      </c>
      <c r="M469" s="44" t="s">
        <v>120</v>
      </c>
      <c r="N469" s="33">
        <v>1</v>
      </c>
      <c r="O469" s="43" t="s">
        <v>2363</v>
      </c>
      <c r="P469" s="33">
        <v>1</v>
      </c>
      <c r="Q469" s="43" t="s">
        <v>2364</v>
      </c>
      <c r="R469" s="33">
        <v>0</v>
      </c>
      <c r="S469" s="43" t="s">
        <v>129</v>
      </c>
      <c r="T469" s="33">
        <v>1</v>
      </c>
      <c r="U469" s="43" t="s">
        <v>2365</v>
      </c>
      <c r="V469" s="33">
        <v>1</v>
      </c>
      <c r="W469" s="43" t="s">
        <v>2366</v>
      </c>
      <c r="X469" s="33">
        <v>1</v>
      </c>
      <c r="Y469" s="43" t="s">
        <v>129</v>
      </c>
      <c r="Z469" s="51">
        <v>1</v>
      </c>
      <c r="AA469" s="52">
        <v>0</v>
      </c>
      <c r="AB469" s="33"/>
      <c r="AC469" s="33"/>
      <c r="AD469" s="33"/>
      <c r="AE469" s="33"/>
      <c r="AF469" s="33"/>
      <c r="AG469" s="33"/>
      <c r="AH469" s="33"/>
      <c r="AI469" s="33"/>
      <c r="AJ469" s="33"/>
      <c r="AK469" s="33"/>
      <c r="AL469" s="33"/>
      <c r="AM469" s="33"/>
    </row>
    <row r="470" spans="1:39" ht="15.75" customHeight="1">
      <c r="A470" s="35" t="s">
        <v>10</v>
      </c>
      <c r="B470" s="60" t="s">
        <v>34</v>
      </c>
      <c r="C470" s="50" t="s">
        <v>2234</v>
      </c>
      <c r="D470" s="43" t="s">
        <v>2351</v>
      </c>
      <c r="E470" s="43"/>
      <c r="F470" s="220" t="s">
        <v>2367</v>
      </c>
      <c r="G470" s="228">
        <f t="shared" si="363"/>
        <v>0</v>
      </c>
      <c r="H470" s="228">
        <f t="shared" si="364"/>
        <v>0</v>
      </c>
      <c r="I470" s="228">
        <f t="shared" si="365"/>
        <v>0</v>
      </c>
      <c r="J470" s="228">
        <f t="shared" si="366"/>
        <v>0.5</v>
      </c>
      <c r="K470" s="228">
        <f t="shared" si="367"/>
        <v>1</v>
      </c>
      <c r="L470" s="228">
        <f t="shared" si="368"/>
        <v>0</v>
      </c>
      <c r="M470" s="44" t="s">
        <v>120</v>
      </c>
      <c r="N470" s="33">
        <v>0</v>
      </c>
      <c r="O470" s="43" t="s">
        <v>2368</v>
      </c>
      <c r="P470" s="185">
        <v>0</v>
      </c>
      <c r="Q470" s="43" t="s">
        <v>2369</v>
      </c>
      <c r="R470" s="33">
        <v>0</v>
      </c>
      <c r="S470" s="43" t="s">
        <v>129</v>
      </c>
      <c r="T470" s="33">
        <v>0.5</v>
      </c>
      <c r="U470" s="43" t="s">
        <v>2370</v>
      </c>
      <c r="V470" s="33">
        <v>1</v>
      </c>
      <c r="W470" s="43" t="s">
        <v>2371</v>
      </c>
      <c r="X470" s="33">
        <v>0</v>
      </c>
      <c r="Y470" s="43" t="s">
        <v>129</v>
      </c>
      <c r="Z470" s="51">
        <v>1</v>
      </c>
      <c r="AA470" s="52">
        <v>0</v>
      </c>
      <c r="AB470" s="33"/>
      <c r="AC470" s="33"/>
      <c r="AD470" s="33"/>
      <c r="AE470" s="33"/>
      <c r="AF470" s="33"/>
      <c r="AG470" s="33"/>
      <c r="AH470" s="33"/>
      <c r="AI470" s="33"/>
      <c r="AJ470" s="33"/>
      <c r="AK470" s="33"/>
      <c r="AL470" s="33"/>
      <c r="AM470" s="33"/>
    </row>
    <row r="471" spans="1:39" ht="15.75" customHeight="1">
      <c r="A471" s="35" t="s">
        <v>10</v>
      </c>
      <c r="B471" s="60" t="s">
        <v>34</v>
      </c>
      <c r="C471" s="50" t="s">
        <v>2234</v>
      </c>
      <c r="D471" s="43" t="s">
        <v>2351</v>
      </c>
      <c r="E471" s="43"/>
      <c r="F471" s="220" t="s">
        <v>2372</v>
      </c>
      <c r="G471" s="228">
        <f t="shared" si="363"/>
        <v>0</v>
      </c>
      <c r="H471" s="228">
        <f t="shared" si="364"/>
        <v>1</v>
      </c>
      <c r="I471" s="228">
        <f t="shared" si="365"/>
        <v>0</v>
      </c>
      <c r="J471" s="228">
        <f t="shared" si="366"/>
        <v>1</v>
      </c>
      <c r="K471" s="228">
        <f t="shared" si="367"/>
        <v>1</v>
      </c>
      <c r="L471" s="228">
        <f t="shared" si="368"/>
        <v>0.5</v>
      </c>
      <c r="M471" s="44" t="s">
        <v>120</v>
      </c>
      <c r="N471" s="185">
        <v>0</v>
      </c>
      <c r="O471" s="43" t="s">
        <v>2368</v>
      </c>
      <c r="P471" s="33">
        <v>1</v>
      </c>
      <c r="Q471" s="43" t="s">
        <v>2373</v>
      </c>
      <c r="R471" s="33">
        <v>0</v>
      </c>
      <c r="S471" s="43" t="s">
        <v>129</v>
      </c>
      <c r="T471" s="33">
        <v>1</v>
      </c>
      <c r="U471" s="43" t="s">
        <v>2374</v>
      </c>
      <c r="V471" s="33">
        <v>1</v>
      </c>
      <c r="W471" s="43" t="s">
        <v>2375</v>
      </c>
      <c r="X471" s="33">
        <v>0.5</v>
      </c>
      <c r="Y471" s="43" t="s">
        <v>2376</v>
      </c>
      <c r="Z471" s="51">
        <v>1</v>
      </c>
      <c r="AA471" s="52">
        <v>0</v>
      </c>
      <c r="AB471" s="33"/>
      <c r="AC471" s="33"/>
      <c r="AD471" s="33"/>
      <c r="AE471" s="33"/>
      <c r="AF471" s="33"/>
      <c r="AG471" s="33"/>
      <c r="AH471" s="33"/>
      <c r="AI471" s="33"/>
      <c r="AJ471" s="33"/>
      <c r="AK471" s="33"/>
      <c r="AL471" s="33"/>
      <c r="AM471" s="33"/>
    </row>
    <row r="472" spans="1:39" ht="15.75" customHeight="1">
      <c r="A472" s="35" t="s">
        <v>10</v>
      </c>
      <c r="B472" s="60" t="s">
        <v>34</v>
      </c>
      <c r="C472" s="50" t="s">
        <v>2234</v>
      </c>
      <c r="D472" s="43" t="s">
        <v>2351</v>
      </c>
      <c r="E472" s="43"/>
      <c r="F472" s="220" t="s">
        <v>2377</v>
      </c>
      <c r="G472" s="228">
        <f t="shared" si="363"/>
        <v>1</v>
      </c>
      <c r="H472" s="228">
        <f t="shared" si="364"/>
        <v>0</v>
      </c>
      <c r="I472" s="228">
        <f t="shared" si="365"/>
        <v>0</v>
      </c>
      <c r="J472" s="228">
        <f t="shared" si="366"/>
        <v>1</v>
      </c>
      <c r="K472" s="228">
        <f t="shared" si="367"/>
        <v>0.5</v>
      </c>
      <c r="L472" s="228">
        <f t="shared" si="368"/>
        <v>1</v>
      </c>
      <c r="M472" s="44" t="s">
        <v>120</v>
      </c>
      <c r="N472" s="33">
        <v>1</v>
      </c>
      <c r="O472" s="43" t="s">
        <v>2378</v>
      </c>
      <c r="P472" s="33">
        <v>0</v>
      </c>
      <c r="Q472" s="43" t="s">
        <v>2379</v>
      </c>
      <c r="R472" s="33">
        <v>0</v>
      </c>
      <c r="S472" s="43" t="s">
        <v>129</v>
      </c>
      <c r="T472" s="33">
        <v>1</v>
      </c>
      <c r="U472" s="43" t="s">
        <v>2380</v>
      </c>
      <c r="V472" s="33">
        <v>0.5</v>
      </c>
      <c r="W472" s="43" t="s">
        <v>2381</v>
      </c>
      <c r="X472" s="33">
        <v>1</v>
      </c>
      <c r="Y472" s="43" t="s">
        <v>129</v>
      </c>
      <c r="Z472" s="51">
        <v>1</v>
      </c>
      <c r="AA472" s="52">
        <v>0</v>
      </c>
      <c r="AB472" s="33"/>
      <c r="AC472" s="33"/>
      <c r="AD472" s="33"/>
      <c r="AE472" s="33"/>
      <c r="AF472" s="33"/>
      <c r="AG472" s="33"/>
      <c r="AH472" s="33"/>
      <c r="AI472" s="33"/>
      <c r="AJ472" s="33"/>
      <c r="AK472" s="33"/>
      <c r="AL472" s="33"/>
      <c r="AM472" s="33"/>
    </row>
    <row r="473" spans="1:39" ht="15.75" customHeight="1">
      <c r="A473" s="35" t="s">
        <v>10</v>
      </c>
      <c r="B473" s="60" t="s">
        <v>34</v>
      </c>
      <c r="C473" s="50" t="s">
        <v>2234</v>
      </c>
      <c r="D473" s="42" t="s">
        <v>2382</v>
      </c>
      <c r="E473" s="43"/>
      <c r="F473" s="220"/>
      <c r="G473" s="228">
        <f t="shared" ref="G473:L473" si="369">ROUND(AVERAGE(G474:G476),2)</f>
        <v>0</v>
      </c>
      <c r="H473" s="228">
        <f t="shared" si="369"/>
        <v>0</v>
      </c>
      <c r="I473" s="228">
        <f t="shared" si="369"/>
        <v>0</v>
      </c>
      <c r="J473" s="228">
        <f t="shared" si="369"/>
        <v>1</v>
      </c>
      <c r="K473" s="228">
        <f t="shared" si="369"/>
        <v>1</v>
      </c>
      <c r="L473" s="228">
        <f t="shared" si="369"/>
        <v>0</v>
      </c>
      <c r="M473" s="28"/>
      <c r="N473" s="33"/>
      <c r="O473" s="43"/>
      <c r="P473" s="33"/>
      <c r="Q473" s="43"/>
      <c r="R473" s="33"/>
      <c r="S473" s="43"/>
      <c r="T473" s="33"/>
      <c r="U473" s="43"/>
      <c r="V473" s="33"/>
      <c r="W473" s="43"/>
      <c r="X473" s="33"/>
      <c r="Y473" s="43"/>
      <c r="Z473" s="51"/>
      <c r="AA473" s="52"/>
      <c r="AB473" s="33"/>
      <c r="AC473" s="33"/>
      <c r="AD473" s="33"/>
      <c r="AE473" s="33"/>
      <c r="AF473" s="33"/>
      <c r="AG473" s="33"/>
      <c r="AH473" s="33"/>
      <c r="AI473" s="33"/>
      <c r="AJ473" s="33"/>
      <c r="AK473" s="33"/>
      <c r="AL473" s="33"/>
      <c r="AM473" s="33"/>
    </row>
    <row r="474" spans="1:39" ht="15.75" customHeight="1">
      <c r="A474" s="35" t="s">
        <v>10</v>
      </c>
      <c r="B474" s="60" t="s">
        <v>34</v>
      </c>
      <c r="C474" s="50" t="s">
        <v>2234</v>
      </c>
      <c r="D474" s="43" t="s">
        <v>2382</v>
      </c>
      <c r="E474" s="43"/>
      <c r="F474" s="220" t="s">
        <v>2383</v>
      </c>
      <c r="G474" s="228">
        <f t="shared" ref="G474:G476" si="370">IF(N474&lt;0, "N/A", (N474 - AA474)/(Z474-AA474))</f>
        <v>0</v>
      </c>
      <c r="H474" s="228">
        <f t="shared" ref="H474:H476" si="371">IF(P474&lt;0, "N/A", (P474 - AA474)/(Z474-AA474))</f>
        <v>0</v>
      </c>
      <c r="I474" s="228">
        <f t="shared" ref="I474:I476" si="372">IF(R474&lt;0, "N/A", (R474 - AA474)/(Z474-AA474))</f>
        <v>0</v>
      </c>
      <c r="J474" s="228">
        <f t="shared" ref="J474:J476" si="373">IF(T474&lt;0, "N/A", (T474 - AA474)/(Z474-AA474))</f>
        <v>1</v>
      </c>
      <c r="K474" s="228">
        <f t="shared" ref="K474:K476" si="374">IF(V474&lt;0, "N/A", (V474 - AA474)/(Z474-AA474))</f>
        <v>1</v>
      </c>
      <c r="L474" s="228">
        <f t="shared" ref="L474:L476" si="375">IF(X474&lt;0, "N/A", (X474 - AA474)/(Z474-AA474))</f>
        <v>0</v>
      </c>
      <c r="M474" s="44" t="s">
        <v>120</v>
      </c>
      <c r="N474" s="33">
        <v>0</v>
      </c>
      <c r="O474" s="43" t="s">
        <v>2368</v>
      </c>
      <c r="P474" s="185">
        <v>0</v>
      </c>
      <c r="Q474" s="43" t="s">
        <v>2384</v>
      </c>
      <c r="R474" s="33">
        <v>0</v>
      </c>
      <c r="S474" s="43" t="s">
        <v>129</v>
      </c>
      <c r="T474" s="33">
        <v>1</v>
      </c>
      <c r="U474" s="43" t="s">
        <v>2385</v>
      </c>
      <c r="V474" s="33">
        <v>1</v>
      </c>
      <c r="W474" s="43" t="s">
        <v>2386</v>
      </c>
      <c r="X474" s="33">
        <v>0</v>
      </c>
      <c r="Y474" s="43" t="s">
        <v>129</v>
      </c>
      <c r="Z474" s="51">
        <v>1</v>
      </c>
      <c r="AA474" s="52">
        <v>0</v>
      </c>
      <c r="AB474" s="33"/>
      <c r="AC474" s="33"/>
      <c r="AD474" s="33"/>
      <c r="AE474" s="33"/>
      <c r="AF474" s="33"/>
      <c r="AG474" s="33"/>
      <c r="AH474" s="33"/>
      <c r="AI474" s="33"/>
      <c r="AJ474" s="33"/>
      <c r="AK474" s="33"/>
      <c r="AL474" s="33"/>
      <c r="AM474" s="33"/>
    </row>
    <row r="475" spans="1:39" ht="15.75" customHeight="1">
      <c r="A475" s="35" t="s">
        <v>10</v>
      </c>
      <c r="B475" s="60" t="s">
        <v>34</v>
      </c>
      <c r="C475" s="50" t="s">
        <v>2234</v>
      </c>
      <c r="D475" s="43" t="s">
        <v>2382</v>
      </c>
      <c r="E475" s="43"/>
      <c r="F475" s="220" t="s">
        <v>2387</v>
      </c>
      <c r="G475" s="228">
        <f t="shared" si="370"/>
        <v>0</v>
      </c>
      <c r="H475" s="228">
        <f t="shared" si="371"/>
        <v>0</v>
      </c>
      <c r="I475" s="228">
        <f t="shared" si="372"/>
        <v>0</v>
      </c>
      <c r="J475" s="228">
        <f t="shared" si="373"/>
        <v>1</v>
      </c>
      <c r="K475" s="228">
        <f t="shared" si="374"/>
        <v>1</v>
      </c>
      <c r="L475" s="228">
        <f t="shared" si="375"/>
        <v>0</v>
      </c>
      <c r="M475" s="44" t="s">
        <v>120</v>
      </c>
      <c r="N475" s="33">
        <v>0</v>
      </c>
      <c r="O475" s="43" t="s">
        <v>2368</v>
      </c>
      <c r="P475" s="185">
        <v>0</v>
      </c>
      <c r="Q475" s="43" t="s">
        <v>2388</v>
      </c>
      <c r="R475" s="33">
        <v>0</v>
      </c>
      <c r="S475" s="43" t="s">
        <v>129</v>
      </c>
      <c r="T475" s="185">
        <v>1</v>
      </c>
      <c r="U475" s="43" t="s">
        <v>2389</v>
      </c>
      <c r="V475" s="33">
        <v>1</v>
      </c>
      <c r="W475" s="43" t="s">
        <v>2390</v>
      </c>
      <c r="X475" s="33">
        <v>0</v>
      </c>
      <c r="Y475" s="43" t="s">
        <v>129</v>
      </c>
      <c r="Z475" s="51">
        <v>1</v>
      </c>
      <c r="AA475" s="52">
        <v>0</v>
      </c>
      <c r="AB475" s="33"/>
      <c r="AC475" s="33"/>
      <c r="AD475" s="33"/>
      <c r="AE475" s="33"/>
      <c r="AF475" s="33"/>
      <c r="AG475" s="33"/>
      <c r="AH475" s="33"/>
      <c r="AI475" s="33"/>
      <c r="AJ475" s="33"/>
      <c r="AK475" s="33"/>
      <c r="AL475" s="33"/>
      <c r="AM475" s="33"/>
    </row>
    <row r="476" spans="1:39" ht="15.75" customHeight="1">
      <c r="A476" s="35" t="s">
        <v>10</v>
      </c>
      <c r="B476" s="60" t="s">
        <v>34</v>
      </c>
      <c r="C476" s="50" t="s">
        <v>2234</v>
      </c>
      <c r="D476" s="43" t="s">
        <v>2382</v>
      </c>
      <c r="E476" s="43"/>
      <c r="F476" s="220" t="s">
        <v>2391</v>
      </c>
      <c r="G476" s="228">
        <f t="shared" si="370"/>
        <v>0</v>
      </c>
      <c r="H476" s="228">
        <f t="shared" si="371"/>
        <v>0</v>
      </c>
      <c r="I476" s="228">
        <f t="shared" si="372"/>
        <v>0</v>
      </c>
      <c r="J476" s="228">
        <f t="shared" si="373"/>
        <v>1</v>
      </c>
      <c r="K476" s="228">
        <f t="shared" si="374"/>
        <v>1</v>
      </c>
      <c r="L476" s="228">
        <f t="shared" si="375"/>
        <v>0</v>
      </c>
      <c r="M476" s="44" t="s">
        <v>120</v>
      </c>
      <c r="N476" s="33">
        <v>0</v>
      </c>
      <c r="O476" s="43" t="s">
        <v>2368</v>
      </c>
      <c r="P476" s="185">
        <v>0</v>
      </c>
      <c r="Q476" s="43" t="s">
        <v>2388</v>
      </c>
      <c r="R476" s="33">
        <v>0</v>
      </c>
      <c r="S476" s="43" t="s">
        <v>129</v>
      </c>
      <c r="T476" s="33">
        <v>1</v>
      </c>
      <c r="U476" s="43" t="s">
        <v>2392</v>
      </c>
      <c r="V476" s="33">
        <v>1</v>
      </c>
      <c r="W476" s="43" t="s">
        <v>2393</v>
      </c>
      <c r="X476" s="33">
        <v>0</v>
      </c>
      <c r="Y476" s="43" t="s">
        <v>129</v>
      </c>
      <c r="Z476" s="51">
        <v>1</v>
      </c>
      <c r="AA476" s="52">
        <v>0</v>
      </c>
      <c r="AB476" s="33"/>
      <c r="AC476" s="33"/>
      <c r="AD476" s="33"/>
      <c r="AE476" s="33"/>
      <c r="AF476" s="33"/>
      <c r="AG476" s="33"/>
      <c r="AH476" s="33"/>
      <c r="AI476" s="33"/>
      <c r="AJ476" s="33"/>
      <c r="AK476" s="33"/>
      <c r="AL476" s="33"/>
      <c r="AM476" s="33"/>
    </row>
    <row r="477" spans="1:39" ht="15.75" customHeight="1">
      <c r="A477" s="35" t="s">
        <v>10</v>
      </c>
      <c r="B477" s="60" t="s">
        <v>34</v>
      </c>
      <c r="C477" s="50" t="s">
        <v>2234</v>
      </c>
      <c r="D477" s="42" t="s">
        <v>2394</v>
      </c>
      <c r="E477" s="43"/>
      <c r="F477" s="220"/>
      <c r="G477" s="228">
        <f t="shared" ref="G477:L477" si="376">ROUND(AVERAGE(G478:G479),2)</f>
        <v>0</v>
      </c>
      <c r="H477" s="228">
        <f t="shared" si="376"/>
        <v>1</v>
      </c>
      <c r="I477" s="228">
        <f t="shared" si="376"/>
        <v>0</v>
      </c>
      <c r="J477" s="228">
        <f t="shared" si="376"/>
        <v>1</v>
      </c>
      <c r="K477" s="228">
        <f t="shared" si="376"/>
        <v>1</v>
      </c>
      <c r="L477" s="228">
        <f t="shared" si="376"/>
        <v>1</v>
      </c>
      <c r="M477" s="28"/>
      <c r="N477" s="33"/>
      <c r="O477" s="43"/>
      <c r="P477" s="33"/>
      <c r="Q477" s="43"/>
      <c r="R477" s="33"/>
      <c r="S477" s="43"/>
      <c r="T477" s="33"/>
      <c r="U477" s="43"/>
      <c r="V477" s="33"/>
      <c r="W477" s="43"/>
      <c r="X477" s="33"/>
      <c r="Y477" s="43"/>
      <c r="Z477" s="51"/>
      <c r="AA477" s="52"/>
      <c r="AB477" s="33"/>
      <c r="AC477" s="33"/>
      <c r="AD477" s="33"/>
      <c r="AE477" s="33"/>
      <c r="AF477" s="33"/>
      <c r="AG477" s="33"/>
      <c r="AH477" s="33"/>
      <c r="AI477" s="33"/>
      <c r="AJ477" s="33"/>
      <c r="AK477" s="33"/>
      <c r="AL477" s="33"/>
      <c r="AM477" s="33"/>
    </row>
    <row r="478" spans="1:39" ht="15.75" customHeight="1">
      <c r="A478" s="35" t="s">
        <v>10</v>
      </c>
      <c r="B478" s="60" t="s">
        <v>34</v>
      </c>
      <c r="C478" s="50" t="s">
        <v>2234</v>
      </c>
      <c r="D478" s="43" t="s">
        <v>2394</v>
      </c>
      <c r="E478" s="43"/>
      <c r="F478" s="220" t="s">
        <v>2395</v>
      </c>
      <c r="G478" s="228">
        <f t="shared" ref="G478:G479" si="377">IF(N478&lt;0, "N/A", (N478 - AA478)/(Z478-AA478))</f>
        <v>0</v>
      </c>
      <c r="H478" s="228">
        <f t="shared" ref="H478:H479" si="378">IF(P478&lt;0, "N/A", (P478 - AA478)/(Z478-AA478))</f>
        <v>1</v>
      </c>
      <c r="I478" s="228">
        <f t="shared" ref="I478:I479" si="379">IF(R478&lt;0, "N/A", (R478 - AA478)/(Z478-AA478))</f>
        <v>0</v>
      </c>
      <c r="J478" s="228">
        <f t="shared" ref="J478:J479" si="380">IF(T478&lt;0, "N/A", (T478 - AA478)/(Z478-AA478))</f>
        <v>1</v>
      </c>
      <c r="K478" s="228">
        <f t="shared" ref="K478:K479" si="381">IF(V478&lt;0, "N/A", (V478 - AA478)/(Z478-AA478))</f>
        <v>1</v>
      </c>
      <c r="L478" s="228">
        <f t="shared" ref="L478:L479" si="382">IF(X478&lt;0, "N/A", (X478 - AA478)/(Z478-AA478))</f>
        <v>1</v>
      </c>
      <c r="M478" s="44" t="s">
        <v>120</v>
      </c>
      <c r="N478" s="33">
        <v>0</v>
      </c>
      <c r="O478" s="43" t="s">
        <v>2368</v>
      </c>
      <c r="P478" s="33">
        <v>1</v>
      </c>
      <c r="Q478" s="43" t="s">
        <v>2388</v>
      </c>
      <c r="R478" s="33">
        <v>0</v>
      </c>
      <c r="S478" s="43" t="s">
        <v>129</v>
      </c>
      <c r="T478" s="33">
        <v>1</v>
      </c>
      <c r="U478" s="43" t="s">
        <v>2396</v>
      </c>
      <c r="V478" s="33">
        <v>1</v>
      </c>
      <c r="W478" s="43" t="s">
        <v>2397</v>
      </c>
      <c r="X478" s="33">
        <v>1</v>
      </c>
      <c r="Y478" s="43" t="s">
        <v>129</v>
      </c>
      <c r="Z478" s="51">
        <v>1</v>
      </c>
      <c r="AA478" s="52">
        <v>0</v>
      </c>
      <c r="AB478" s="33"/>
      <c r="AC478" s="33"/>
      <c r="AD478" s="33"/>
      <c r="AE478" s="33"/>
      <c r="AF478" s="33"/>
      <c r="AG478" s="33"/>
      <c r="AH478" s="33"/>
      <c r="AI478" s="33"/>
      <c r="AJ478" s="33"/>
      <c r="AK478" s="33"/>
      <c r="AL478" s="33"/>
      <c r="AM478" s="33"/>
    </row>
    <row r="479" spans="1:39" ht="15.75" customHeight="1">
      <c r="A479" s="35" t="s">
        <v>10</v>
      </c>
      <c r="B479" s="60" t="s">
        <v>34</v>
      </c>
      <c r="C479" s="50" t="s">
        <v>2234</v>
      </c>
      <c r="D479" s="43" t="s">
        <v>2394</v>
      </c>
      <c r="E479" s="43"/>
      <c r="F479" s="220" t="s">
        <v>2398</v>
      </c>
      <c r="G479" s="228">
        <f t="shared" si="377"/>
        <v>0</v>
      </c>
      <c r="H479" s="228">
        <f t="shared" si="378"/>
        <v>1</v>
      </c>
      <c r="I479" s="228">
        <f t="shared" si="379"/>
        <v>0</v>
      </c>
      <c r="J479" s="228">
        <f t="shared" si="380"/>
        <v>1</v>
      </c>
      <c r="K479" s="228">
        <f t="shared" si="381"/>
        <v>1</v>
      </c>
      <c r="L479" s="228">
        <f t="shared" si="382"/>
        <v>1</v>
      </c>
      <c r="M479" s="44" t="s">
        <v>120</v>
      </c>
      <c r="N479" s="33">
        <v>0</v>
      </c>
      <c r="O479" s="43" t="s">
        <v>2399</v>
      </c>
      <c r="P479" s="33">
        <v>1</v>
      </c>
      <c r="Q479" s="43" t="s">
        <v>2388</v>
      </c>
      <c r="R479" s="33">
        <v>0</v>
      </c>
      <c r="S479" s="43" t="s">
        <v>129</v>
      </c>
      <c r="T479" s="33">
        <v>1</v>
      </c>
      <c r="U479" s="43" t="s">
        <v>2396</v>
      </c>
      <c r="V479" s="33">
        <v>1</v>
      </c>
      <c r="W479" s="43" t="s">
        <v>2397</v>
      </c>
      <c r="X479" s="33">
        <v>1</v>
      </c>
      <c r="Y479" s="43" t="s">
        <v>129</v>
      </c>
      <c r="Z479" s="51">
        <v>1</v>
      </c>
      <c r="AA479" s="52">
        <v>0</v>
      </c>
      <c r="AB479" s="33"/>
      <c r="AC479" s="33"/>
      <c r="AD479" s="33"/>
      <c r="AE479" s="33"/>
      <c r="AF479" s="33"/>
      <c r="AG479" s="33"/>
      <c r="AH479" s="33"/>
      <c r="AI479" s="33"/>
      <c r="AJ479" s="33"/>
      <c r="AK479" s="33"/>
      <c r="AL479" s="33"/>
      <c r="AM479" s="33"/>
    </row>
    <row r="480" spans="1:39" ht="15.75" customHeight="1">
      <c r="A480" s="35" t="s">
        <v>10</v>
      </c>
      <c r="B480" s="60" t="s">
        <v>34</v>
      </c>
      <c r="C480" s="50" t="s">
        <v>2234</v>
      </c>
      <c r="D480" s="42" t="s">
        <v>2400</v>
      </c>
      <c r="E480" s="43"/>
      <c r="F480" s="220"/>
      <c r="G480" s="228">
        <f t="shared" ref="G480:L480" si="383">ROUND(AVERAGE(G481:G485),2)</f>
        <v>1</v>
      </c>
      <c r="H480" s="228">
        <f t="shared" si="383"/>
        <v>0.4</v>
      </c>
      <c r="I480" s="228">
        <f t="shared" si="383"/>
        <v>0.1</v>
      </c>
      <c r="J480" s="228">
        <f t="shared" si="383"/>
        <v>1</v>
      </c>
      <c r="K480" s="228">
        <f t="shared" si="383"/>
        <v>1</v>
      </c>
      <c r="L480" s="228">
        <f t="shared" si="383"/>
        <v>1</v>
      </c>
      <c r="M480" s="28"/>
      <c r="N480" s="33"/>
      <c r="O480" s="43"/>
      <c r="P480" s="33"/>
      <c r="Q480" s="43"/>
      <c r="R480" s="33"/>
      <c r="S480" s="43"/>
      <c r="T480" s="33"/>
      <c r="U480" s="43"/>
      <c r="V480" s="33"/>
      <c r="W480" s="43"/>
      <c r="X480" s="33"/>
      <c r="Y480" s="43"/>
      <c r="Z480" s="43"/>
      <c r="AA480" s="43"/>
      <c r="AB480" s="33"/>
      <c r="AC480" s="33"/>
      <c r="AD480" s="33"/>
      <c r="AE480" s="33"/>
      <c r="AF480" s="33"/>
      <c r="AG480" s="33"/>
      <c r="AH480" s="33"/>
      <c r="AI480" s="33"/>
      <c r="AJ480" s="33"/>
      <c r="AK480" s="33"/>
      <c r="AL480" s="33"/>
      <c r="AM480" s="33"/>
    </row>
    <row r="481" spans="1:39" ht="15.75" customHeight="1">
      <c r="A481" s="35" t="s">
        <v>10</v>
      </c>
      <c r="B481" s="60" t="s">
        <v>34</v>
      </c>
      <c r="C481" s="50" t="s">
        <v>2234</v>
      </c>
      <c r="D481" s="43" t="s">
        <v>2400</v>
      </c>
      <c r="E481" s="43"/>
      <c r="F481" s="220" t="s">
        <v>2401</v>
      </c>
      <c r="G481" s="228">
        <f t="shared" ref="G481:G487" si="384">IF(N481&lt;0, "N/A", (N481 - AA481)/(Z481-AA481))</f>
        <v>1</v>
      </c>
      <c r="H481" s="228">
        <f t="shared" ref="H481:H487" si="385">IF(P481&lt;0, "N/A", (P481 - AA481)/(Z481-AA481))</f>
        <v>1</v>
      </c>
      <c r="I481" s="228">
        <f t="shared" ref="I481:I487" si="386">IF(R481&lt;0, "N/A", (R481 - AA481)/(Z481-AA481))</f>
        <v>0.5</v>
      </c>
      <c r="J481" s="228">
        <f t="shared" ref="J481:J487" si="387">IF(T481&lt;0, "N/A", (T481 - AA481)/(Z481-AA481))</f>
        <v>1</v>
      </c>
      <c r="K481" s="228">
        <f t="shared" ref="K481:K487" si="388">IF(V481&lt;0, "N/A", (V481 - AA481)/(Z481-AA481))</f>
        <v>1</v>
      </c>
      <c r="L481" s="228">
        <f t="shared" ref="L481:L487" si="389">IF(X481&lt;0, "N/A", (X481 - AA481)/(Z481-AA481))</f>
        <v>1</v>
      </c>
      <c r="M481" s="44" t="s">
        <v>120</v>
      </c>
      <c r="N481" s="33">
        <v>1</v>
      </c>
      <c r="O481" s="43" t="s">
        <v>2402</v>
      </c>
      <c r="P481" s="33">
        <v>1</v>
      </c>
      <c r="Q481" s="43" t="s">
        <v>2388</v>
      </c>
      <c r="R481" s="33">
        <v>0.5</v>
      </c>
      <c r="S481" s="43" t="s">
        <v>129</v>
      </c>
      <c r="T481" s="33">
        <v>1</v>
      </c>
      <c r="U481" s="43" t="s">
        <v>2403</v>
      </c>
      <c r="V481" s="33">
        <v>1</v>
      </c>
      <c r="W481" s="43" t="s">
        <v>2404</v>
      </c>
      <c r="X481" s="33">
        <v>1</v>
      </c>
      <c r="Y481" s="43" t="s">
        <v>129</v>
      </c>
      <c r="Z481" s="51">
        <v>1</v>
      </c>
      <c r="AA481" s="52">
        <v>0</v>
      </c>
      <c r="AB481" s="33"/>
      <c r="AC481" s="33"/>
      <c r="AD481" s="33"/>
      <c r="AE481" s="33"/>
      <c r="AF481" s="33"/>
      <c r="AG481" s="33"/>
      <c r="AH481" s="33"/>
      <c r="AI481" s="33"/>
      <c r="AJ481" s="33"/>
      <c r="AK481" s="33"/>
      <c r="AL481" s="33"/>
      <c r="AM481" s="33"/>
    </row>
    <row r="482" spans="1:39" ht="15.75" customHeight="1">
      <c r="A482" s="35" t="s">
        <v>10</v>
      </c>
      <c r="B482" s="60" t="s">
        <v>34</v>
      </c>
      <c r="C482" s="50" t="s">
        <v>2234</v>
      </c>
      <c r="D482" s="43" t="s">
        <v>2400</v>
      </c>
      <c r="E482" s="43"/>
      <c r="F482" s="220" t="s">
        <v>2405</v>
      </c>
      <c r="G482" s="228">
        <f t="shared" si="384"/>
        <v>1</v>
      </c>
      <c r="H482" s="228">
        <f t="shared" si="385"/>
        <v>1</v>
      </c>
      <c r="I482" s="228">
        <f t="shared" si="386"/>
        <v>0</v>
      </c>
      <c r="J482" s="228">
        <f t="shared" si="387"/>
        <v>1</v>
      </c>
      <c r="K482" s="228">
        <f t="shared" si="388"/>
        <v>1</v>
      </c>
      <c r="L482" s="228">
        <f t="shared" si="389"/>
        <v>1</v>
      </c>
      <c r="M482" s="44" t="s">
        <v>120</v>
      </c>
      <c r="N482" s="33">
        <v>1</v>
      </c>
      <c r="O482" s="43" t="s">
        <v>2406</v>
      </c>
      <c r="P482" s="33">
        <v>1</v>
      </c>
      <c r="Q482" s="43" t="s">
        <v>2407</v>
      </c>
      <c r="R482" s="33">
        <v>0</v>
      </c>
      <c r="S482" s="43" t="s">
        <v>129</v>
      </c>
      <c r="T482" s="33">
        <v>1</v>
      </c>
      <c r="U482" s="43" t="s">
        <v>2408</v>
      </c>
      <c r="V482" s="33">
        <v>1</v>
      </c>
      <c r="W482" s="43" t="s">
        <v>2409</v>
      </c>
      <c r="X482" s="33">
        <v>1</v>
      </c>
      <c r="Y482" s="43" t="s">
        <v>129</v>
      </c>
      <c r="Z482" s="51">
        <v>1</v>
      </c>
      <c r="AA482" s="52">
        <v>0</v>
      </c>
      <c r="AB482" s="33"/>
      <c r="AC482" s="33"/>
      <c r="AD482" s="33"/>
      <c r="AE482" s="33"/>
      <c r="AF482" s="33"/>
      <c r="AG482" s="33"/>
      <c r="AH482" s="33"/>
      <c r="AI482" s="33"/>
      <c r="AJ482" s="33"/>
      <c r="AK482" s="33"/>
      <c r="AL482" s="33"/>
      <c r="AM482" s="33"/>
    </row>
    <row r="483" spans="1:39" ht="15.75" customHeight="1">
      <c r="A483" s="35" t="s">
        <v>10</v>
      </c>
      <c r="B483" s="60" t="s">
        <v>34</v>
      </c>
      <c r="C483" s="50" t="s">
        <v>2234</v>
      </c>
      <c r="D483" s="43" t="s">
        <v>2400</v>
      </c>
      <c r="E483" s="43"/>
      <c r="F483" s="220" t="s">
        <v>2410</v>
      </c>
      <c r="G483" s="228">
        <f t="shared" si="384"/>
        <v>1</v>
      </c>
      <c r="H483" s="228">
        <f t="shared" si="385"/>
        <v>0</v>
      </c>
      <c r="I483" s="228">
        <f t="shared" si="386"/>
        <v>0</v>
      </c>
      <c r="J483" s="228">
        <f t="shared" si="387"/>
        <v>1</v>
      </c>
      <c r="K483" s="228">
        <f t="shared" si="388"/>
        <v>1</v>
      </c>
      <c r="L483" s="228">
        <f t="shared" si="389"/>
        <v>1</v>
      </c>
      <c r="M483" s="44" t="s">
        <v>120</v>
      </c>
      <c r="N483" s="33">
        <v>1</v>
      </c>
      <c r="O483" s="43" t="s">
        <v>2411</v>
      </c>
      <c r="P483" s="185">
        <v>0</v>
      </c>
      <c r="Q483" s="186"/>
      <c r="R483" s="33">
        <v>0</v>
      </c>
      <c r="S483" s="43" t="s">
        <v>129</v>
      </c>
      <c r="T483" s="33">
        <v>1</v>
      </c>
      <c r="U483" s="43" t="s">
        <v>2412</v>
      </c>
      <c r="V483" s="33">
        <v>1</v>
      </c>
      <c r="W483" s="43" t="s">
        <v>2413</v>
      </c>
      <c r="X483" s="33">
        <v>1</v>
      </c>
      <c r="Y483" s="43" t="s">
        <v>129</v>
      </c>
      <c r="Z483" s="51">
        <v>1</v>
      </c>
      <c r="AA483" s="52">
        <v>0</v>
      </c>
      <c r="AB483" s="33"/>
      <c r="AC483" s="33"/>
      <c r="AD483" s="33"/>
      <c r="AE483" s="33"/>
      <c r="AF483" s="33"/>
      <c r="AG483" s="33"/>
      <c r="AH483" s="33"/>
      <c r="AI483" s="33"/>
      <c r="AJ483" s="33"/>
      <c r="AK483" s="33"/>
      <c r="AL483" s="33"/>
      <c r="AM483" s="33"/>
    </row>
    <row r="484" spans="1:39" ht="15.75" customHeight="1">
      <c r="A484" s="35" t="s">
        <v>10</v>
      </c>
      <c r="B484" s="60" t="s">
        <v>34</v>
      </c>
      <c r="C484" s="50" t="s">
        <v>2234</v>
      </c>
      <c r="D484" s="43" t="s">
        <v>2400</v>
      </c>
      <c r="E484" s="43"/>
      <c r="F484" s="220" t="s">
        <v>2414</v>
      </c>
      <c r="G484" s="228">
        <f t="shared" si="384"/>
        <v>1</v>
      </c>
      <c r="H484" s="228">
        <f t="shared" si="385"/>
        <v>0</v>
      </c>
      <c r="I484" s="228">
        <f t="shared" si="386"/>
        <v>0</v>
      </c>
      <c r="J484" s="228">
        <f t="shared" si="387"/>
        <v>1</v>
      </c>
      <c r="K484" s="228">
        <f t="shared" si="388"/>
        <v>1</v>
      </c>
      <c r="L484" s="228">
        <f t="shared" si="389"/>
        <v>1</v>
      </c>
      <c r="M484" s="44" t="s">
        <v>120</v>
      </c>
      <c r="N484" s="33">
        <v>1</v>
      </c>
      <c r="O484" s="43" t="s">
        <v>2415</v>
      </c>
      <c r="P484" s="185">
        <v>0</v>
      </c>
      <c r="Q484" s="186"/>
      <c r="R484" s="33">
        <v>0</v>
      </c>
      <c r="S484" s="43" t="s">
        <v>129</v>
      </c>
      <c r="T484" s="33">
        <v>1</v>
      </c>
      <c r="U484" s="43" t="s">
        <v>2416</v>
      </c>
      <c r="V484" s="33">
        <v>1</v>
      </c>
      <c r="W484" s="43" t="s">
        <v>2417</v>
      </c>
      <c r="X484" s="33">
        <v>1</v>
      </c>
      <c r="Y484" s="43" t="s">
        <v>129</v>
      </c>
      <c r="Z484" s="51">
        <v>1</v>
      </c>
      <c r="AA484" s="52">
        <v>0</v>
      </c>
      <c r="AB484" s="33"/>
      <c r="AC484" s="33"/>
      <c r="AD484" s="33"/>
      <c r="AE484" s="33"/>
      <c r="AF484" s="33"/>
      <c r="AG484" s="33"/>
      <c r="AH484" s="33"/>
      <c r="AI484" s="33"/>
      <c r="AJ484" s="33"/>
      <c r="AK484" s="33"/>
      <c r="AL484" s="33"/>
      <c r="AM484" s="33"/>
    </row>
    <row r="485" spans="1:39" ht="15.75" customHeight="1">
      <c r="A485" s="35" t="s">
        <v>10</v>
      </c>
      <c r="B485" s="60" t="s">
        <v>34</v>
      </c>
      <c r="C485" s="50" t="s">
        <v>2234</v>
      </c>
      <c r="D485" s="43" t="s">
        <v>2400</v>
      </c>
      <c r="E485" s="43"/>
      <c r="F485" s="220" t="s">
        <v>2418</v>
      </c>
      <c r="G485" s="228">
        <f t="shared" si="384"/>
        <v>1</v>
      </c>
      <c r="H485" s="228">
        <f t="shared" si="385"/>
        <v>0</v>
      </c>
      <c r="I485" s="228">
        <f t="shared" si="386"/>
        <v>0</v>
      </c>
      <c r="J485" s="228">
        <f t="shared" si="387"/>
        <v>1</v>
      </c>
      <c r="K485" s="228">
        <f t="shared" si="388"/>
        <v>1</v>
      </c>
      <c r="L485" s="228">
        <f t="shared" si="389"/>
        <v>1</v>
      </c>
      <c r="M485" s="44" t="s">
        <v>120</v>
      </c>
      <c r="N485" s="33">
        <v>1</v>
      </c>
      <c r="O485" s="43" t="s">
        <v>2419</v>
      </c>
      <c r="P485" s="185">
        <v>0</v>
      </c>
      <c r="Q485" s="186"/>
      <c r="R485" s="33">
        <v>0</v>
      </c>
      <c r="S485" s="43" t="s">
        <v>129</v>
      </c>
      <c r="T485" s="33">
        <v>1</v>
      </c>
      <c r="U485" s="43" t="s">
        <v>2420</v>
      </c>
      <c r="V485" s="33">
        <v>1</v>
      </c>
      <c r="W485" s="43" t="s">
        <v>2421</v>
      </c>
      <c r="X485" s="33">
        <v>1</v>
      </c>
      <c r="Y485" s="43" t="s">
        <v>129</v>
      </c>
      <c r="Z485" s="51">
        <v>1</v>
      </c>
      <c r="AA485" s="52">
        <v>0</v>
      </c>
      <c r="AB485" s="33"/>
      <c r="AC485" s="33"/>
      <c r="AD485" s="33"/>
      <c r="AE485" s="33"/>
      <c r="AF485" s="33"/>
      <c r="AG485" s="33"/>
      <c r="AH485" s="33"/>
      <c r="AI485" s="33"/>
      <c r="AJ485" s="33"/>
      <c r="AK485" s="33"/>
      <c r="AL485" s="33"/>
      <c r="AM485" s="33"/>
    </row>
    <row r="486" spans="1:39" ht="15.75" customHeight="1">
      <c r="A486" s="35" t="s">
        <v>10</v>
      </c>
      <c r="B486" s="60" t="s">
        <v>34</v>
      </c>
      <c r="C486" s="50" t="s">
        <v>2234</v>
      </c>
      <c r="D486" s="43"/>
      <c r="E486" s="43"/>
      <c r="F486" s="220" t="s">
        <v>2422</v>
      </c>
      <c r="G486" s="228">
        <f t="shared" si="384"/>
        <v>1</v>
      </c>
      <c r="H486" s="228">
        <f t="shared" si="385"/>
        <v>0</v>
      </c>
      <c r="I486" s="228">
        <f t="shared" si="386"/>
        <v>0</v>
      </c>
      <c r="J486" s="228">
        <f t="shared" si="387"/>
        <v>1</v>
      </c>
      <c r="K486" s="228">
        <f t="shared" si="388"/>
        <v>1</v>
      </c>
      <c r="L486" s="228">
        <f t="shared" si="389"/>
        <v>1</v>
      </c>
      <c r="M486" s="44" t="s">
        <v>120</v>
      </c>
      <c r="N486" s="33">
        <v>1</v>
      </c>
      <c r="O486" s="43" t="s">
        <v>2423</v>
      </c>
      <c r="P486" s="185">
        <v>0</v>
      </c>
      <c r="Q486" s="186"/>
      <c r="R486" s="33">
        <v>0</v>
      </c>
      <c r="S486" s="43" t="s">
        <v>129</v>
      </c>
      <c r="T486" s="33">
        <v>1</v>
      </c>
      <c r="U486" s="43" t="s">
        <v>2424</v>
      </c>
      <c r="V486" s="33">
        <v>1</v>
      </c>
      <c r="W486" s="43" t="s">
        <v>2425</v>
      </c>
      <c r="X486" s="33">
        <v>1</v>
      </c>
      <c r="Y486" s="43" t="s">
        <v>2426</v>
      </c>
      <c r="Z486" s="51">
        <v>1</v>
      </c>
      <c r="AA486" s="52">
        <v>0</v>
      </c>
      <c r="AB486" s="33"/>
      <c r="AC486" s="33"/>
      <c r="AD486" s="33"/>
      <c r="AE486" s="33"/>
      <c r="AF486" s="33"/>
      <c r="AG486" s="33"/>
      <c r="AH486" s="33"/>
      <c r="AI486" s="33"/>
      <c r="AJ486" s="33"/>
      <c r="AK486" s="33"/>
      <c r="AL486" s="33"/>
      <c r="AM486" s="33"/>
    </row>
    <row r="487" spans="1:39" ht="15.75" customHeight="1">
      <c r="A487" s="35" t="s">
        <v>10</v>
      </c>
      <c r="B487" s="60" t="s">
        <v>34</v>
      </c>
      <c r="C487" s="50" t="s">
        <v>2234</v>
      </c>
      <c r="D487" s="43"/>
      <c r="E487" s="43"/>
      <c r="F487" s="220" t="s">
        <v>2427</v>
      </c>
      <c r="G487" s="228">
        <f t="shared" si="384"/>
        <v>0</v>
      </c>
      <c r="H487" s="228">
        <f t="shared" si="385"/>
        <v>0</v>
      </c>
      <c r="I487" s="228">
        <f t="shared" si="386"/>
        <v>0</v>
      </c>
      <c r="J487" s="228">
        <f t="shared" si="387"/>
        <v>0.5</v>
      </c>
      <c r="K487" s="228">
        <f t="shared" si="388"/>
        <v>1</v>
      </c>
      <c r="L487" s="228">
        <f t="shared" si="389"/>
        <v>0.5</v>
      </c>
      <c r="M487" s="44" t="s">
        <v>120</v>
      </c>
      <c r="N487" s="33">
        <v>0</v>
      </c>
      <c r="O487" s="43" t="s">
        <v>2428</v>
      </c>
      <c r="P487" s="185">
        <v>0</v>
      </c>
      <c r="Q487" s="186"/>
      <c r="R487" s="33">
        <v>0</v>
      </c>
      <c r="S487" s="43" t="s">
        <v>129</v>
      </c>
      <c r="T487" s="33">
        <v>0.5</v>
      </c>
      <c r="U487" s="43" t="s">
        <v>2429</v>
      </c>
      <c r="V487" s="33">
        <v>1</v>
      </c>
      <c r="W487" s="43" t="s">
        <v>2430</v>
      </c>
      <c r="X487" s="33">
        <v>0.5</v>
      </c>
      <c r="Y487" s="43" t="s">
        <v>2431</v>
      </c>
      <c r="Z487" s="51">
        <v>1</v>
      </c>
      <c r="AA487" s="52">
        <v>0</v>
      </c>
      <c r="AB487" s="33"/>
      <c r="AC487" s="33"/>
      <c r="AD487" s="33"/>
      <c r="AE487" s="33"/>
      <c r="AF487" s="33"/>
      <c r="AG487" s="33"/>
      <c r="AH487" s="33"/>
      <c r="AI487" s="33"/>
      <c r="AJ487" s="33"/>
      <c r="AK487" s="33"/>
      <c r="AL487" s="33"/>
      <c r="AM487" s="33"/>
    </row>
    <row r="488" spans="1:39" ht="15.75" customHeight="1">
      <c r="A488" s="35" t="s">
        <v>10</v>
      </c>
      <c r="B488" s="60" t="s">
        <v>34</v>
      </c>
      <c r="C488" s="50" t="s">
        <v>2234</v>
      </c>
      <c r="D488" s="42" t="s">
        <v>2432</v>
      </c>
      <c r="E488" s="43"/>
      <c r="F488" s="220"/>
      <c r="G488" s="228">
        <f t="shared" ref="G488:L488" si="390">ROUND(AVERAGE(G489:G496),2)</f>
        <v>0</v>
      </c>
      <c r="H488" s="228">
        <f t="shared" si="390"/>
        <v>0.13</v>
      </c>
      <c r="I488" s="228">
        <f t="shared" si="390"/>
        <v>0</v>
      </c>
      <c r="J488" s="228">
        <f t="shared" si="390"/>
        <v>0.5</v>
      </c>
      <c r="K488" s="228">
        <f t="shared" si="390"/>
        <v>0.56000000000000005</v>
      </c>
      <c r="L488" s="228">
        <f t="shared" si="390"/>
        <v>0.75</v>
      </c>
      <c r="M488" s="28"/>
      <c r="N488" s="33"/>
      <c r="O488" s="43"/>
      <c r="P488" s="33"/>
      <c r="Q488" s="43"/>
      <c r="R488" s="33"/>
      <c r="S488" s="43"/>
      <c r="T488" s="33"/>
      <c r="U488" s="43"/>
      <c r="V488" s="33"/>
      <c r="W488" s="43"/>
      <c r="X488" s="33"/>
      <c r="Y488" s="43"/>
      <c r="Z488" s="43"/>
      <c r="AA488" s="43"/>
      <c r="AB488" s="33"/>
      <c r="AC488" s="33"/>
      <c r="AD488" s="33"/>
      <c r="AE488" s="33"/>
      <c r="AF488" s="33"/>
      <c r="AG488" s="33"/>
      <c r="AH488" s="33"/>
      <c r="AI488" s="33"/>
      <c r="AJ488" s="33"/>
      <c r="AK488" s="33"/>
      <c r="AL488" s="33"/>
      <c r="AM488" s="33"/>
    </row>
    <row r="489" spans="1:39" ht="15.75" customHeight="1">
      <c r="A489" s="35" t="s">
        <v>10</v>
      </c>
      <c r="B489" s="60" t="s">
        <v>34</v>
      </c>
      <c r="C489" s="50" t="s">
        <v>2234</v>
      </c>
      <c r="D489" s="43" t="s">
        <v>2432</v>
      </c>
      <c r="E489" s="43"/>
      <c r="F489" s="220" t="s">
        <v>2433</v>
      </c>
      <c r="G489" s="228">
        <f t="shared" ref="G489:G497" si="391">IF(N489&lt;0, "N/A", (N489 - AA489)/(Z489-AA489))</f>
        <v>0</v>
      </c>
      <c r="H489" s="228">
        <f t="shared" ref="H489:H497" si="392">IF(P489&lt;0, "N/A", (P489 - AA489)/(Z489-AA489))</f>
        <v>0</v>
      </c>
      <c r="I489" s="228">
        <f t="shared" ref="I489:I497" si="393">IF(R489&lt;0, "N/A", (R489 - AA489)/(Z489-AA489))</f>
        <v>0</v>
      </c>
      <c r="J489" s="228">
        <f t="shared" ref="J489:J497" si="394">IF(T489&lt;0, "N/A", (T489 - AA489)/(Z489-AA489))</f>
        <v>0</v>
      </c>
      <c r="K489" s="228">
        <f t="shared" ref="K489:K497" si="395">IF(V489&lt;0, "N/A", (V489 - AA489)/(Z489-AA489))</f>
        <v>1</v>
      </c>
      <c r="L489" s="228">
        <f t="shared" ref="L489:L497" si="396">IF(X489&lt;0, "N/A", (X489 - AA489)/(Z489-AA489))</f>
        <v>0</v>
      </c>
      <c r="M489" s="44" t="s">
        <v>120</v>
      </c>
      <c r="N489" s="33">
        <v>0</v>
      </c>
      <c r="O489" s="43" t="s">
        <v>129</v>
      </c>
      <c r="P489" s="33">
        <v>0</v>
      </c>
      <c r="Q489" s="43" t="s">
        <v>2434</v>
      </c>
      <c r="R489" s="33">
        <v>0</v>
      </c>
      <c r="S489" s="43" t="s">
        <v>129</v>
      </c>
      <c r="T489" s="33">
        <v>0</v>
      </c>
      <c r="U489" s="43" t="s">
        <v>2435</v>
      </c>
      <c r="V489" s="33">
        <v>1</v>
      </c>
      <c r="W489" s="43" t="s">
        <v>2436</v>
      </c>
      <c r="X489" s="33">
        <v>0</v>
      </c>
      <c r="Y489" s="43" t="s">
        <v>129</v>
      </c>
      <c r="Z489" s="51">
        <v>1</v>
      </c>
      <c r="AA489" s="52">
        <v>0</v>
      </c>
      <c r="AB489" s="33"/>
      <c r="AC489" s="33"/>
      <c r="AD489" s="33"/>
      <c r="AE489" s="33"/>
      <c r="AF489" s="33"/>
      <c r="AG489" s="33"/>
      <c r="AH489" s="33"/>
      <c r="AI489" s="33"/>
      <c r="AJ489" s="33"/>
      <c r="AK489" s="33"/>
      <c r="AL489" s="33"/>
      <c r="AM489" s="33"/>
    </row>
    <row r="490" spans="1:39" ht="15.75" customHeight="1">
      <c r="A490" s="35" t="s">
        <v>10</v>
      </c>
      <c r="B490" s="60" t="s">
        <v>34</v>
      </c>
      <c r="C490" s="50" t="s">
        <v>2234</v>
      </c>
      <c r="D490" s="43" t="s">
        <v>2432</v>
      </c>
      <c r="E490" s="43"/>
      <c r="F490" s="220" t="s">
        <v>2437</v>
      </c>
      <c r="G490" s="228">
        <f t="shared" si="391"/>
        <v>0</v>
      </c>
      <c r="H490" s="228">
        <f t="shared" si="392"/>
        <v>0</v>
      </c>
      <c r="I490" s="228">
        <f t="shared" si="393"/>
        <v>0</v>
      </c>
      <c r="J490" s="228">
        <f t="shared" si="394"/>
        <v>1</v>
      </c>
      <c r="K490" s="228">
        <f t="shared" si="395"/>
        <v>1</v>
      </c>
      <c r="L490" s="228">
        <f t="shared" si="396"/>
        <v>1</v>
      </c>
      <c r="M490" s="44" t="s">
        <v>120</v>
      </c>
      <c r="N490" s="33">
        <v>0</v>
      </c>
      <c r="O490" s="43" t="s">
        <v>129</v>
      </c>
      <c r="P490" s="33">
        <v>0</v>
      </c>
      <c r="Q490" s="43" t="s">
        <v>2438</v>
      </c>
      <c r="R490" s="33">
        <v>0</v>
      </c>
      <c r="S490" s="43" t="s">
        <v>129</v>
      </c>
      <c r="T490" s="33">
        <v>1</v>
      </c>
      <c r="U490" s="43" t="s">
        <v>2439</v>
      </c>
      <c r="V490" s="33">
        <v>1</v>
      </c>
      <c r="W490" s="43" t="s">
        <v>2440</v>
      </c>
      <c r="X490" s="33">
        <v>1</v>
      </c>
      <c r="Y490" s="43" t="s">
        <v>2441</v>
      </c>
      <c r="Z490" s="51">
        <v>1</v>
      </c>
      <c r="AA490" s="52">
        <v>0</v>
      </c>
      <c r="AB490" s="33"/>
      <c r="AC490" s="33"/>
      <c r="AD490" s="33"/>
      <c r="AE490" s="33"/>
      <c r="AF490" s="33"/>
      <c r="AG490" s="33"/>
      <c r="AH490" s="33"/>
      <c r="AI490" s="33"/>
      <c r="AJ490" s="33"/>
      <c r="AK490" s="33"/>
      <c r="AL490" s="33"/>
      <c r="AM490" s="33"/>
    </row>
    <row r="491" spans="1:39" ht="15.75" customHeight="1">
      <c r="A491" s="35" t="s">
        <v>10</v>
      </c>
      <c r="B491" s="60" t="s">
        <v>34</v>
      </c>
      <c r="C491" s="50" t="s">
        <v>2234</v>
      </c>
      <c r="D491" s="43" t="s">
        <v>2432</v>
      </c>
      <c r="E491" s="43"/>
      <c r="F491" s="220" t="s">
        <v>2442</v>
      </c>
      <c r="G491" s="228">
        <f t="shared" si="391"/>
        <v>0</v>
      </c>
      <c r="H491" s="228">
        <f t="shared" si="392"/>
        <v>0</v>
      </c>
      <c r="I491" s="228">
        <f t="shared" si="393"/>
        <v>0</v>
      </c>
      <c r="J491" s="228">
        <f t="shared" si="394"/>
        <v>0</v>
      </c>
      <c r="K491" s="228">
        <f t="shared" si="395"/>
        <v>0</v>
      </c>
      <c r="L491" s="228">
        <f t="shared" si="396"/>
        <v>1</v>
      </c>
      <c r="M491" s="44" t="s">
        <v>120</v>
      </c>
      <c r="N491" s="33">
        <v>0</v>
      </c>
      <c r="O491" s="43" t="s">
        <v>129</v>
      </c>
      <c r="P491" s="33">
        <v>0</v>
      </c>
      <c r="Q491" s="43" t="s">
        <v>2443</v>
      </c>
      <c r="R491" s="33">
        <v>0</v>
      </c>
      <c r="S491" s="43" t="s">
        <v>129</v>
      </c>
      <c r="T491" s="33">
        <v>0</v>
      </c>
      <c r="U491" s="43" t="s">
        <v>2444</v>
      </c>
      <c r="V491" s="33">
        <v>0</v>
      </c>
      <c r="W491" s="43" t="s">
        <v>2445</v>
      </c>
      <c r="X491" s="33">
        <v>1</v>
      </c>
      <c r="Y491" s="43" t="s">
        <v>2446</v>
      </c>
      <c r="Z491" s="51">
        <v>1</v>
      </c>
      <c r="AA491" s="52">
        <v>0</v>
      </c>
      <c r="AB491" s="33"/>
      <c r="AC491" s="33"/>
      <c r="AD491" s="33"/>
      <c r="AE491" s="33"/>
      <c r="AF491" s="33"/>
      <c r="AG491" s="33"/>
      <c r="AH491" s="33"/>
      <c r="AI491" s="33"/>
      <c r="AJ491" s="33"/>
      <c r="AK491" s="33"/>
      <c r="AL491" s="33"/>
      <c r="AM491" s="33"/>
    </row>
    <row r="492" spans="1:39" ht="15.75" customHeight="1">
      <c r="A492" s="35" t="s">
        <v>10</v>
      </c>
      <c r="B492" s="60" t="s">
        <v>34</v>
      </c>
      <c r="C492" s="50" t="s">
        <v>2234</v>
      </c>
      <c r="D492" s="43" t="s">
        <v>2432</v>
      </c>
      <c r="E492" s="43"/>
      <c r="F492" s="220" t="s">
        <v>2447</v>
      </c>
      <c r="G492" s="228">
        <f t="shared" si="391"/>
        <v>0</v>
      </c>
      <c r="H492" s="228">
        <f t="shared" si="392"/>
        <v>0</v>
      </c>
      <c r="I492" s="228">
        <f t="shared" si="393"/>
        <v>0</v>
      </c>
      <c r="J492" s="228">
        <f t="shared" si="394"/>
        <v>1</v>
      </c>
      <c r="K492" s="228">
        <f t="shared" si="395"/>
        <v>0</v>
      </c>
      <c r="L492" s="228">
        <f t="shared" si="396"/>
        <v>1</v>
      </c>
      <c r="M492" s="44" t="s">
        <v>120</v>
      </c>
      <c r="N492" s="33">
        <v>0</v>
      </c>
      <c r="O492" s="43" t="s">
        <v>129</v>
      </c>
      <c r="P492" s="33">
        <v>0</v>
      </c>
      <c r="Q492" s="43" t="s">
        <v>2448</v>
      </c>
      <c r="R492" s="33">
        <v>0</v>
      </c>
      <c r="S492" s="43" t="s">
        <v>129</v>
      </c>
      <c r="T492" s="33">
        <v>1</v>
      </c>
      <c r="U492" s="43" t="s">
        <v>2449</v>
      </c>
      <c r="V492" s="33">
        <v>0</v>
      </c>
      <c r="W492" s="43" t="s">
        <v>2450</v>
      </c>
      <c r="X492" s="33">
        <v>1</v>
      </c>
      <c r="Y492" s="43" t="s">
        <v>2446</v>
      </c>
      <c r="Z492" s="51">
        <v>1</v>
      </c>
      <c r="AA492" s="52">
        <v>0</v>
      </c>
      <c r="AB492" s="33"/>
      <c r="AC492" s="33"/>
      <c r="AD492" s="33"/>
      <c r="AE492" s="33"/>
      <c r="AF492" s="33"/>
      <c r="AG492" s="33"/>
      <c r="AH492" s="33"/>
      <c r="AI492" s="33"/>
      <c r="AJ492" s="33"/>
      <c r="AK492" s="33"/>
      <c r="AL492" s="33"/>
      <c r="AM492" s="33"/>
    </row>
    <row r="493" spans="1:39" ht="15.75" customHeight="1">
      <c r="A493" s="35" t="s">
        <v>10</v>
      </c>
      <c r="B493" s="60" t="s">
        <v>34</v>
      </c>
      <c r="C493" s="50" t="s">
        <v>2234</v>
      </c>
      <c r="D493" s="43" t="s">
        <v>2432</v>
      </c>
      <c r="E493" s="43"/>
      <c r="F493" s="220" t="s">
        <v>2451</v>
      </c>
      <c r="G493" s="228">
        <f t="shared" si="391"/>
        <v>0</v>
      </c>
      <c r="H493" s="228">
        <f t="shared" si="392"/>
        <v>0</v>
      </c>
      <c r="I493" s="228">
        <f t="shared" si="393"/>
        <v>0</v>
      </c>
      <c r="J493" s="228">
        <f t="shared" si="394"/>
        <v>1</v>
      </c>
      <c r="K493" s="228">
        <f t="shared" si="395"/>
        <v>1</v>
      </c>
      <c r="L493" s="228">
        <f t="shared" si="396"/>
        <v>1</v>
      </c>
      <c r="M493" s="44" t="s">
        <v>120</v>
      </c>
      <c r="N493" s="33">
        <v>0</v>
      </c>
      <c r="O493" s="43" t="s">
        <v>129</v>
      </c>
      <c r="P493" s="33">
        <v>0</v>
      </c>
      <c r="Q493" s="43" t="s">
        <v>2452</v>
      </c>
      <c r="R493" s="33">
        <v>0</v>
      </c>
      <c r="S493" s="43" t="s">
        <v>129</v>
      </c>
      <c r="T493" s="33">
        <v>1</v>
      </c>
      <c r="U493" s="43" t="s">
        <v>2453</v>
      </c>
      <c r="V493" s="33">
        <v>1</v>
      </c>
      <c r="W493" s="43" t="s">
        <v>2454</v>
      </c>
      <c r="X493" s="33">
        <v>1</v>
      </c>
      <c r="Y493" s="43" t="s">
        <v>2446</v>
      </c>
      <c r="Z493" s="51">
        <v>1</v>
      </c>
      <c r="AA493" s="52">
        <v>0</v>
      </c>
      <c r="AB493" s="33"/>
      <c r="AC493" s="33"/>
      <c r="AD493" s="33"/>
      <c r="AE493" s="33"/>
      <c r="AF493" s="33"/>
      <c r="AG493" s="33"/>
      <c r="AH493" s="33"/>
      <c r="AI493" s="33"/>
      <c r="AJ493" s="33"/>
      <c r="AK493" s="33"/>
      <c r="AL493" s="33"/>
      <c r="AM493" s="33"/>
    </row>
    <row r="494" spans="1:39" ht="15.75" customHeight="1">
      <c r="A494" s="35" t="s">
        <v>10</v>
      </c>
      <c r="B494" s="60" t="s">
        <v>34</v>
      </c>
      <c r="C494" s="50" t="s">
        <v>2234</v>
      </c>
      <c r="D494" s="43" t="s">
        <v>2432</v>
      </c>
      <c r="E494" s="43"/>
      <c r="F494" s="220" t="s">
        <v>2455</v>
      </c>
      <c r="G494" s="228">
        <f t="shared" si="391"/>
        <v>0</v>
      </c>
      <c r="H494" s="228">
        <f t="shared" si="392"/>
        <v>0</v>
      </c>
      <c r="I494" s="228">
        <f t="shared" si="393"/>
        <v>0</v>
      </c>
      <c r="J494" s="228">
        <f t="shared" si="394"/>
        <v>0</v>
      </c>
      <c r="K494" s="228">
        <f t="shared" si="395"/>
        <v>1</v>
      </c>
      <c r="L494" s="228">
        <f t="shared" si="396"/>
        <v>1</v>
      </c>
      <c r="M494" s="44" t="s">
        <v>120</v>
      </c>
      <c r="N494" s="33">
        <v>0</v>
      </c>
      <c r="O494" s="43" t="s">
        <v>129</v>
      </c>
      <c r="P494" s="33">
        <v>0</v>
      </c>
      <c r="Q494" s="43" t="s">
        <v>2456</v>
      </c>
      <c r="R494" s="33">
        <v>0</v>
      </c>
      <c r="S494" s="43" t="s">
        <v>129</v>
      </c>
      <c r="T494" s="33">
        <v>0</v>
      </c>
      <c r="U494" s="43" t="s">
        <v>2457</v>
      </c>
      <c r="V494" s="33">
        <v>1</v>
      </c>
      <c r="W494" s="43" t="s">
        <v>2458</v>
      </c>
      <c r="X494" s="33">
        <v>1</v>
      </c>
      <c r="Y494" s="43" t="s">
        <v>2441</v>
      </c>
      <c r="Z494" s="51">
        <v>1</v>
      </c>
      <c r="AA494" s="52">
        <v>0</v>
      </c>
      <c r="AB494" s="33"/>
      <c r="AC494" s="33"/>
      <c r="AD494" s="33"/>
      <c r="AE494" s="33"/>
      <c r="AF494" s="33"/>
      <c r="AG494" s="33"/>
      <c r="AH494" s="33"/>
      <c r="AI494" s="33"/>
      <c r="AJ494" s="33"/>
      <c r="AK494" s="33"/>
      <c r="AL494" s="33"/>
      <c r="AM494" s="33"/>
    </row>
    <row r="495" spans="1:39" ht="15.75" customHeight="1">
      <c r="A495" s="35" t="s">
        <v>10</v>
      </c>
      <c r="B495" s="60" t="s">
        <v>34</v>
      </c>
      <c r="C495" s="50" t="s">
        <v>2234</v>
      </c>
      <c r="D495" s="43" t="s">
        <v>2432</v>
      </c>
      <c r="E495" s="43"/>
      <c r="F495" s="220" t="s">
        <v>2459</v>
      </c>
      <c r="G495" s="228">
        <f t="shared" si="391"/>
        <v>0</v>
      </c>
      <c r="H495" s="228">
        <f t="shared" si="392"/>
        <v>1</v>
      </c>
      <c r="I495" s="228">
        <f t="shared" si="393"/>
        <v>0</v>
      </c>
      <c r="J495" s="228">
        <f t="shared" si="394"/>
        <v>1</v>
      </c>
      <c r="K495" s="228">
        <f t="shared" si="395"/>
        <v>0.5</v>
      </c>
      <c r="L495" s="228">
        <f t="shared" si="396"/>
        <v>1</v>
      </c>
      <c r="M495" s="44" t="s">
        <v>120</v>
      </c>
      <c r="N495" s="33">
        <v>0</v>
      </c>
      <c r="O495" s="43" t="s">
        <v>129</v>
      </c>
      <c r="P495" s="33">
        <v>1</v>
      </c>
      <c r="Q495" s="43" t="s">
        <v>2460</v>
      </c>
      <c r="R495" s="33">
        <v>0</v>
      </c>
      <c r="S495" s="43" t="s">
        <v>129</v>
      </c>
      <c r="T495" s="33">
        <v>1</v>
      </c>
      <c r="U495" s="43" t="s">
        <v>2461</v>
      </c>
      <c r="V495" s="33">
        <v>0.5</v>
      </c>
      <c r="W495" s="43" t="s">
        <v>2462</v>
      </c>
      <c r="X495" s="33">
        <v>1</v>
      </c>
      <c r="Y495" s="43" t="s">
        <v>2441</v>
      </c>
      <c r="Z495" s="51">
        <v>1</v>
      </c>
      <c r="AA495" s="52">
        <v>0</v>
      </c>
      <c r="AB495" s="33"/>
      <c r="AC495" s="33"/>
      <c r="AD495" s="33"/>
      <c r="AE495" s="33"/>
      <c r="AF495" s="33"/>
      <c r="AG495" s="33"/>
      <c r="AH495" s="33"/>
      <c r="AI495" s="33"/>
      <c r="AJ495" s="33"/>
      <c r="AK495" s="33"/>
      <c r="AL495" s="33"/>
      <c r="AM495" s="33"/>
    </row>
    <row r="496" spans="1:39" ht="15.75" customHeight="1">
      <c r="A496" s="35" t="s">
        <v>10</v>
      </c>
      <c r="B496" s="60" t="s">
        <v>34</v>
      </c>
      <c r="C496" s="50" t="s">
        <v>2234</v>
      </c>
      <c r="D496" s="43" t="s">
        <v>2432</v>
      </c>
      <c r="E496" s="43"/>
      <c r="F496" s="220" t="s">
        <v>2463</v>
      </c>
      <c r="G496" s="228">
        <f t="shared" si="391"/>
        <v>0</v>
      </c>
      <c r="H496" s="228">
        <f t="shared" si="392"/>
        <v>0</v>
      </c>
      <c r="I496" s="228">
        <f t="shared" si="393"/>
        <v>0</v>
      </c>
      <c r="J496" s="228">
        <f t="shared" si="394"/>
        <v>0</v>
      </c>
      <c r="K496" s="228">
        <f t="shared" si="395"/>
        <v>0</v>
      </c>
      <c r="L496" s="228">
        <f t="shared" si="396"/>
        <v>0</v>
      </c>
      <c r="M496" s="44" t="s">
        <v>120</v>
      </c>
      <c r="N496" s="33">
        <v>0</v>
      </c>
      <c r="O496" s="43" t="s">
        <v>129</v>
      </c>
      <c r="P496" s="33">
        <v>0</v>
      </c>
      <c r="Q496" s="43" t="s">
        <v>2464</v>
      </c>
      <c r="R496" s="33">
        <v>0</v>
      </c>
      <c r="S496" s="43" t="s">
        <v>129</v>
      </c>
      <c r="T496" s="33">
        <v>0</v>
      </c>
      <c r="U496" s="43" t="s">
        <v>2465</v>
      </c>
      <c r="V496" s="33">
        <v>0</v>
      </c>
      <c r="W496" s="43" t="s">
        <v>129</v>
      </c>
      <c r="X496" s="33">
        <v>0</v>
      </c>
      <c r="Y496" s="43" t="s">
        <v>129</v>
      </c>
      <c r="Z496" s="51">
        <v>1</v>
      </c>
      <c r="AA496" s="52">
        <v>0</v>
      </c>
      <c r="AB496" s="33"/>
      <c r="AC496" s="33"/>
      <c r="AD496" s="33"/>
      <c r="AE496" s="33"/>
      <c r="AF496" s="33"/>
      <c r="AG496" s="33"/>
      <c r="AH496" s="33"/>
      <c r="AI496" s="33"/>
      <c r="AJ496" s="33"/>
      <c r="AK496" s="33"/>
      <c r="AL496" s="33"/>
      <c r="AM496" s="33"/>
    </row>
    <row r="497" spans="1:39" ht="15.75" customHeight="1">
      <c r="A497" s="35" t="s">
        <v>10</v>
      </c>
      <c r="B497" s="60" t="s">
        <v>34</v>
      </c>
      <c r="C497" s="50" t="s">
        <v>2234</v>
      </c>
      <c r="D497" s="43"/>
      <c r="E497" s="43"/>
      <c r="F497" s="220" t="s">
        <v>2466</v>
      </c>
      <c r="G497" s="228">
        <f t="shared" si="391"/>
        <v>0</v>
      </c>
      <c r="H497" s="228">
        <f t="shared" si="392"/>
        <v>0.5</v>
      </c>
      <c r="I497" s="228">
        <f t="shared" si="393"/>
        <v>0</v>
      </c>
      <c r="J497" s="228">
        <f t="shared" si="394"/>
        <v>0.5</v>
      </c>
      <c r="K497" s="228">
        <f t="shared" si="395"/>
        <v>1</v>
      </c>
      <c r="L497" s="228">
        <f t="shared" si="396"/>
        <v>1</v>
      </c>
      <c r="M497" s="44" t="s">
        <v>120</v>
      </c>
      <c r="N497" s="33">
        <v>0</v>
      </c>
      <c r="O497" s="43" t="s">
        <v>129</v>
      </c>
      <c r="P497" s="185">
        <v>0.5</v>
      </c>
      <c r="Q497" s="43" t="s">
        <v>2467</v>
      </c>
      <c r="R497" s="33">
        <v>0</v>
      </c>
      <c r="S497" s="43" t="s">
        <v>129</v>
      </c>
      <c r="T497" s="33">
        <v>0.5</v>
      </c>
      <c r="U497" s="43" t="s">
        <v>2468</v>
      </c>
      <c r="V497" s="33">
        <v>1</v>
      </c>
      <c r="W497" s="43" t="s">
        <v>2469</v>
      </c>
      <c r="X497" s="33">
        <v>1</v>
      </c>
      <c r="Y497" s="43" t="s">
        <v>129</v>
      </c>
      <c r="Z497" s="51">
        <v>1</v>
      </c>
      <c r="AA497" s="52">
        <v>0</v>
      </c>
      <c r="AB497" s="33"/>
      <c r="AC497" s="33"/>
      <c r="AD497" s="33"/>
      <c r="AE497" s="33"/>
      <c r="AF497" s="33"/>
      <c r="AG497" s="33"/>
      <c r="AH497" s="33"/>
      <c r="AI497" s="33"/>
      <c r="AJ497" s="33"/>
      <c r="AK497" s="33"/>
      <c r="AL497" s="33"/>
      <c r="AM497" s="33"/>
    </row>
    <row r="498" spans="1:39" ht="15.75" customHeight="1">
      <c r="A498" s="35" t="s">
        <v>10</v>
      </c>
      <c r="B498" s="60" t="s">
        <v>34</v>
      </c>
      <c r="C498" s="50" t="s">
        <v>2234</v>
      </c>
      <c r="D498" s="42" t="s">
        <v>2470</v>
      </c>
      <c r="E498" s="43"/>
      <c r="F498" s="220"/>
      <c r="G498" s="228">
        <f t="shared" ref="G498:L498" si="397">ROUND(AVERAGE(G499:G500),2)</f>
        <v>0</v>
      </c>
      <c r="H498" s="228">
        <f t="shared" si="397"/>
        <v>0.5</v>
      </c>
      <c r="I498" s="228">
        <f t="shared" si="397"/>
        <v>0</v>
      </c>
      <c r="J498" s="228">
        <f t="shared" si="397"/>
        <v>1</v>
      </c>
      <c r="K498" s="228">
        <f t="shared" si="397"/>
        <v>0.25</v>
      </c>
      <c r="L498" s="228">
        <f t="shared" si="397"/>
        <v>0.5</v>
      </c>
      <c r="M498" s="28"/>
      <c r="N498" s="33"/>
      <c r="O498" s="43"/>
      <c r="P498" s="33"/>
      <c r="Q498" s="43"/>
      <c r="R498" s="33"/>
      <c r="S498" s="43"/>
      <c r="T498" s="33"/>
      <c r="U498" s="43"/>
      <c r="V498" s="33"/>
      <c r="W498" s="43"/>
      <c r="X498" s="33"/>
      <c r="Y498" s="43"/>
      <c r="Z498" s="51"/>
      <c r="AA498" s="52"/>
      <c r="AB498" s="33"/>
      <c r="AC498" s="33"/>
      <c r="AD498" s="33"/>
      <c r="AE498" s="33"/>
      <c r="AF498" s="33"/>
      <c r="AG498" s="33"/>
      <c r="AH498" s="33"/>
      <c r="AI498" s="33"/>
      <c r="AJ498" s="33"/>
      <c r="AK498" s="33"/>
      <c r="AL498" s="33"/>
      <c r="AM498" s="33"/>
    </row>
    <row r="499" spans="1:39" ht="15.75" customHeight="1">
      <c r="A499" s="35" t="s">
        <v>10</v>
      </c>
      <c r="B499" s="60" t="s">
        <v>34</v>
      </c>
      <c r="C499" s="50" t="s">
        <v>2234</v>
      </c>
      <c r="D499" s="43" t="s">
        <v>2470</v>
      </c>
      <c r="E499" s="43"/>
      <c r="F499" s="220" t="s">
        <v>2471</v>
      </c>
      <c r="G499" s="228">
        <f t="shared" ref="G499:G503" si="398">IF(N499&lt;0, "N/A", (N499 - AA499)/(Z499-AA499))</f>
        <v>0</v>
      </c>
      <c r="H499" s="228">
        <f t="shared" ref="H499:H503" si="399">IF(P499&lt;0, "N/A", (P499 - AA499)/(Z499-AA499))</f>
        <v>0</v>
      </c>
      <c r="I499" s="228">
        <f t="shared" ref="I499:I503" si="400">IF(R499&lt;0, "N/A", (R499 - AA499)/(Z499-AA499))</f>
        <v>0</v>
      </c>
      <c r="J499" s="228">
        <f t="shared" ref="J499:J503" si="401">IF(T499&lt;0, "N/A", (T499 - AA499)/(Z499-AA499))</f>
        <v>1</v>
      </c>
      <c r="K499" s="228">
        <f t="shared" ref="K499:K503" si="402">IF(V499&lt;0, "N/A", (V499 - AA499)/(Z499-AA499))</f>
        <v>0.5</v>
      </c>
      <c r="L499" s="228">
        <f t="shared" ref="L499:L503" si="403">IF(X499&lt;0, "N/A", (X499 - AA499)/(Z499-AA499))</f>
        <v>0</v>
      </c>
      <c r="M499" s="44" t="s">
        <v>120</v>
      </c>
      <c r="N499" s="33">
        <v>0</v>
      </c>
      <c r="O499" s="43" t="s">
        <v>129</v>
      </c>
      <c r="P499" s="33">
        <v>0</v>
      </c>
      <c r="Q499" s="43" t="s">
        <v>2472</v>
      </c>
      <c r="R499" s="33">
        <v>0</v>
      </c>
      <c r="S499" s="43" t="s">
        <v>129</v>
      </c>
      <c r="T499" s="33">
        <v>1</v>
      </c>
      <c r="U499" s="43" t="s">
        <v>2473</v>
      </c>
      <c r="V499" s="33">
        <v>0.5</v>
      </c>
      <c r="W499" s="43" t="s">
        <v>2474</v>
      </c>
      <c r="X499" s="33">
        <v>0</v>
      </c>
      <c r="Y499" s="43" t="s">
        <v>129</v>
      </c>
      <c r="Z499" s="51">
        <v>1</v>
      </c>
      <c r="AA499" s="52">
        <v>0</v>
      </c>
      <c r="AB499" s="33"/>
      <c r="AC499" s="33"/>
      <c r="AD499" s="33"/>
      <c r="AE499" s="33"/>
      <c r="AF499" s="33"/>
      <c r="AG499" s="33"/>
      <c r="AH499" s="33"/>
      <c r="AI499" s="33"/>
      <c r="AJ499" s="33"/>
      <c r="AK499" s="33"/>
      <c r="AL499" s="33"/>
      <c r="AM499" s="33"/>
    </row>
    <row r="500" spans="1:39" ht="15.75" customHeight="1">
      <c r="A500" s="35" t="s">
        <v>10</v>
      </c>
      <c r="B500" s="60" t="s">
        <v>34</v>
      </c>
      <c r="C500" s="50" t="s">
        <v>2234</v>
      </c>
      <c r="D500" s="43" t="s">
        <v>2470</v>
      </c>
      <c r="E500" s="43"/>
      <c r="F500" s="220" t="s">
        <v>2475</v>
      </c>
      <c r="G500" s="228">
        <f t="shared" si="398"/>
        <v>0</v>
      </c>
      <c r="H500" s="228">
        <f t="shared" si="399"/>
        <v>1</v>
      </c>
      <c r="I500" s="228">
        <f t="shared" si="400"/>
        <v>0</v>
      </c>
      <c r="J500" s="228">
        <f t="shared" si="401"/>
        <v>1</v>
      </c>
      <c r="K500" s="228">
        <f t="shared" si="402"/>
        <v>0</v>
      </c>
      <c r="L500" s="228">
        <f t="shared" si="403"/>
        <v>1</v>
      </c>
      <c r="M500" s="44" t="s">
        <v>120</v>
      </c>
      <c r="N500" s="33">
        <v>0</v>
      </c>
      <c r="O500" s="43" t="s">
        <v>129</v>
      </c>
      <c r="P500" s="33">
        <v>1</v>
      </c>
      <c r="Q500" s="43" t="s">
        <v>2476</v>
      </c>
      <c r="R500" s="33">
        <v>0</v>
      </c>
      <c r="S500" s="43" t="s">
        <v>129</v>
      </c>
      <c r="T500" s="33">
        <v>1</v>
      </c>
      <c r="U500" s="43" t="s">
        <v>2477</v>
      </c>
      <c r="V500" s="33">
        <v>0</v>
      </c>
      <c r="W500" s="43" t="s">
        <v>2478</v>
      </c>
      <c r="X500" s="33">
        <v>1</v>
      </c>
      <c r="Y500" s="43" t="s">
        <v>129</v>
      </c>
      <c r="Z500" s="51">
        <v>1</v>
      </c>
      <c r="AA500" s="52">
        <v>0</v>
      </c>
      <c r="AB500" s="33"/>
      <c r="AC500" s="33"/>
      <c r="AD500" s="33"/>
      <c r="AE500" s="33"/>
      <c r="AF500" s="33"/>
      <c r="AG500" s="33"/>
      <c r="AH500" s="33"/>
      <c r="AI500" s="33"/>
      <c r="AJ500" s="33"/>
      <c r="AK500" s="33"/>
      <c r="AL500" s="33"/>
      <c r="AM500" s="33"/>
    </row>
    <row r="501" spans="1:39" ht="15.75" customHeight="1">
      <c r="A501" s="35" t="s">
        <v>10</v>
      </c>
      <c r="B501" s="60" t="s">
        <v>34</v>
      </c>
      <c r="C501" s="50" t="s">
        <v>2234</v>
      </c>
      <c r="D501" s="43"/>
      <c r="E501" s="43"/>
      <c r="F501" s="220" t="s">
        <v>2479</v>
      </c>
      <c r="G501" s="228">
        <f t="shared" si="398"/>
        <v>1</v>
      </c>
      <c r="H501" s="228">
        <f t="shared" si="399"/>
        <v>0</v>
      </c>
      <c r="I501" s="228">
        <f t="shared" si="400"/>
        <v>0.5</v>
      </c>
      <c r="J501" s="228">
        <f t="shared" si="401"/>
        <v>1</v>
      </c>
      <c r="K501" s="228">
        <f t="shared" si="402"/>
        <v>0.5</v>
      </c>
      <c r="L501" s="228">
        <f t="shared" si="403"/>
        <v>1</v>
      </c>
      <c r="M501" s="44" t="s">
        <v>120</v>
      </c>
      <c r="N501" s="33">
        <v>1</v>
      </c>
      <c r="O501" s="43" t="s">
        <v>2480</v>
      </c>
      <c r="P501" s="33">
        <v>0</v>
      </c>
      <c r="Q501" s="43" t="s">
        <v>2481</v>
      </c>
      <c r="R501" s="33">
        <v>0.5</v>
      </c>
      <c r="S501" s="43" t="s">
        <v>129</v>
      </c>
      <c r="T501" s="33">
        <v>1</v>
      </c>
      <c r="U501" s="43" t="s">
        <v>2482</v>
      </c>
      <c r="V501" s="33">
        <v>0.5</v>
      </c>
      <c r="W501" s="43" t="s">
        <v>2483</v>
      </c>
      <c r="X501" s="33">
        <v>1</v>
      </c>
      <c r="Y501" s="43" t="s">
        <v>129</v>
      </c>
      <c r="Z501" s="51">
        <v>1</v>
      </c>
      <c r="AA501" s="52">
        <v>0</v>
      </c>
      <c r="AB501" s="33"/>
      <c r="AC501" s="33"/>
      <c r="AD501" s="33"/>
      <c r="AE501" s="33"/>
      <c r="AF501" s="33"/>
      <c r="AG501" s="33"/>
      <c r="AH501" s="33"/>
      <c r="AI501" s="33"/>
      <c r="AJ501" s="33"/>
      <c r="AK501" s="33"/>
      <c r="AL501" s="33"/>
      <c r="AM501" s="33"/>
    </row>
    <row r="502" spans="1:39" ht="15.75" customHeight="1">
      <c r="A502" s="35" t="s">
        <v>10</v>
      </c>
      <c r="B502" s="60" t="s">
        <v>34</v>
      </c>
      <c r="C502" s="50" t="s">
        <v>2234</v>
      </c>
      <c r="D502" s="43"/>
      <c r="E502" s="43"/>
      <c r="F502" s="220" t="s">
        <v>2484</v>
      </c>
      <c r="G502" s="228">
        <f t="shared" si="398"/>
        <v>0.5</v>
      </c>
      <c r="H502" s="228">
        <f t="shared" si="399"/>
        <v>0.5</v>
      </c>
      <c r="I502" s="228">
        <f t="shared" si="400"/>
        <v>0.5</v>
      </c>
      <c r="J502" s="228">
        <f t="shared" si="401"/>
        <v>0</v>
      </c>
      <c r="K502" s="228">
        <f t="shared" si="402"/>
        <v>0.5</v>
      </c>
      <c r="L502" s="228">
        <f t="shared" si="403"/>
        <v>0.5</v>
      </c>
      <c r="M502" s="44" t="s">
        <v>120</v>
      </c>
      <c r="N502" s="33">
        <v>0.5</v>
      </c>
      <c r="O502" s="43" t="s">
        <v>2485</v>
      </c>
      <c r="P502" s="33">
        <v>0.5</v>
      </c>
      <c r="Q502" s="43" t="s">
        <v>2486</v>
      </c>
      <c r="R502" s="33">
        <v>0.5</v>
      </c>
      <c r="S502" s="43" t="s">
        <v>129</v>
      </c>
      <c r="T502" s="33">
        <v>0</v>
      </c>
      <c r="U502" s="43" t="s">
        <v>2487</v>
      </c>
      <c r="V502" s="33">
        <v>0.5</v>
      </c>
      <c r="W502" s="43" t="s">
        <v>2488</v>
      </c>
      <c r="X502" s="33">
        <v>0.5</v>
      </c>
      <c r="Y502" s="43" t="s">
        <v>129</v>
      </c>
      <c r="Z502" s="51">
        <v>1</v>
      </c>
      <c r="AA502" s="52">
        <v>0</v>
      </c>
      <c r="AB502" s="33"/>
      <c r="AC502" s="33"/>
      <c r="AD502" s="33"/>
      <c r="AE502" s="33"/>
      <c r="AF502" s="33"/>
      <c r="AG502" s="33"/>
      <c r="AH502" s="33"/>
      <c r="AI502" s="33"/>
      <c r="AJ502" s="33"/>
      <c r="AK502" s="33"/>
      <c r="AL502" s="33"/>
      <c r="AM502" s="33"/>
    </row>
    <row r="503" spans="1:39" ht="15.75" customHeight="1">
      <c r="A503" s="35" t="s">
        <v>10</v>
      </c>
      <c r="B503" s="60" t="s">
        <v>34</v>
      </c>
      <c r="C503" s="50" t="s">
        <v>2234</v>
      </c>
      <c r="D503" s="43"/>
      <c r="E503" s="43"/>
      <c r="F503" s="220" t="s">
        <v>2489</v>
      </c>
      <c r="G503" s="228">
        <f t="shared" si="398"/>
        <v>1</v>
      </c>
      <c r="H503" s="228">
        <f t="shared" si="399"/>
        <v>1</v>
      </c>
      <c r="I503" s="228">
        <f t="shared" si="400"/>
        <v>0</v>
      </c>
      <c r="J503" s="228">
        <f t="shared" si="401"/>
        <v>0</v>
      </c>
      <c r="K503" s="228">
        <f t="shared" si="402"/>
        <v>0</v>
      </c>
      <c r="L503" s="228">
        <f t="shared" si="403"/>
        <v>0</v>
      </c>
      <c r="M503" s="44" t="s">
        <v>142</v>
      </c>
      <c r="N503" s="33">
        <v>1</v>
      </c>
      <c r="O503" s="43" t="s">
        <v>2490</v>
      </c>
      <c r="P503" s="33">
        <v>1</v>
      </c>
      <c r="Q503" s="43" t="s">
        <v>2491</v>
      </c>
      <c r="R503" s="33">
        <v>0</v>
      </c>
      <c r="S503" s="43" t="s">
        <v>2492</v>
      </c>
      <c r="T503" s="33">
        <v>0</v>
      </c>
      <c r="U503" s="43" t="s">
        <v>2493</v>
      </c>
      <c r="V503" s="33">
        <v>0</v>
      </c>
      <c r="W503" s="43" t="s">
        <v>2494</v>
      </c>
      <c r="X503" s="33">
        <v>0</v>
      </c>
      <c r="Y503" s="43" t="s">
        <v>2495</v>
      </c>
      <c r="Z503" s="51">
        <v>1</v>
      </c>
      <c r="AA503" s="52">
        <v>0</v>
      </c>
      <c r="AB503" s="33"/>
      <c r="AC503" s="33"/>
      <c r="AD503" s="33"/>
      <c r="AE503" s="33"/>
      <c r="AF503" s="33"/>
      <c r="AG503" s="33"/>
      <c r="AH503" s="33"/>
      <c r="AI503" s="33"/>
      <c r="AJ503" s="33"/>
      <c r="AK503" s="33"/>
      <c r="AL503" s="33"/>
      <c r="AM503" s="33"/>
    </row>
    <row r="504" spans="1:39" ht="15.75" customHeight="1">
      <c r="A504" s="35" t="s">
        <v>10</v>
      </c>
      <c r="B504" s="60" t="s">
        <v>34</v>
      </c>
      <c r="C504" s="50" t="s">
        <v>2234</v>
      </c>
      <c r="D504" s="42" t="s">
        <v>2496</v>
      </c>
      <c r="E504" s="43"/>
      <c r="F504" s="220"/>
      <c r="G504" s="228">
        <f t="shared" ref="G504:L504" si="404">ROUND(AVERAGE(G505:G511),2)</f>
        <v>0</v>
      </c>
      <c r="H504" s="228">
        <f t="shared" si="404"/>
        <v>0.43</v>
      </c>
      <c r="I504" s="228">
        <f t="shared" si="404"/>
        <v>0</v>
      </c>
      <c r="J504" s="228">
        <f t="shared" si="404"/>
        <v>0.79</v>
      </c>
      <c r="K504" s="228">
        <f t="shared" si="404"/>
        <v>0.5</v>
      </c>
      <c r="L504" s="228">
        <f t="shared" si="404"/>
        <v>0.36</v>
      </c>
      <c r="M504" s="28"/>
      <c r="N504" s="33"/>
      <c r="O504" s="43"/>
      <c r="P504" s="33"/>
      <c r="Q504" s="43"/>
      <c r="R504" s="33"/>
      <c r="S504" s="43"/>
      <c r="T504" s="33"/>
      <c r="U504" s="43"/>
      <c r="V504" s="33"/>
      <c r="W504" s="43"/>
      <c r="X504" s="33"/>
      <c r="Y504" s="43"/>
      <c r="Z504" s="51"/>
      <c r="AA504" s="52"/>
      <c r="AB504" s="33"/>
      <c r="AC504" s="33"/>
      <c r="AD504" s="33"/>
      <c r="AE504" s="33"/>
      <c r="AF504" s="33"/>
      <c r="AG504" s="33"/>
      <c r="AH504" s="33"/>
      <c r="AI504" s="33"/>
      <c r="AJ504" s="33"/>
      <c r="AK504" s="33"/>
      <c r="AL504" s="33"/>
      <c r="AM504" s="33"/>
    </row>
    <row r="505" spans="1:39" ht="15.75" customHeight="1">
      <c r="A505" s="35" t="s">
        <v>10</v>
      </c>
      <c r="B505" s="60" t="s">
        <v>34</v>
      </c>
      <c r="C505" s="50" t="s">
        <v>2234</v>
      </c>
      <c r="D505" s="43" t="s">
        <v>2496</v>
      </c>
      <c r="E505" s="43"/>
      <c r="F505" s="220" t="s">
        <v>2497</v>
      </c>
      <c r="G505" s="228">
        <f t="shared" ref="G505:G512" si="405">IF(N505&lt;0, "N/A", (N505 - AA505)/(Z505-AA505))</f>
        <v>0</v>
      </c>
      <c r="H505" s="228">
        <f t="shared" ref="H505:H512" si="406">IF(P505&lt;0, "N/A", (P505 - AA505)/(Z505-AA505))</f>
        <v>0</v>
      </c>
      <c r="I505" s="228">
        <f t="shared" ref="I505:I512" si="407">IF(R505&lt;0, "N/A", (R505 - AA505)/(Z505-AA505))</f>
        <v>0</v>
      </c>
      <c r="J505" s="228">
        <f t="shared" ref="J505:J512" si="408">IF(T505&lt;0, "N/A", (T505 - AA505)/(Z505-AA505))</f>
        <v>1</v>
      </c>
      <c r="K505" s="228">
        <f t="shared" ref="K505:K512" si="409">IF(V505&lt;0, "N/A", (V505 - AA505)/(Z505-AA505))</f>
        <v>0</v>
      </c>
      <c r="L505" s="228">
        <f t="shared" ref="L505:L512" si="410">IF(X505&lt;0, "N/A", (X505 - AA505)/(Z505-AA505))</f>
        <v>0</v>
      </c>
      <c r="M505" s="44" t="s">
        <v>120</v>
      </c>
      <c r="N505" s="33">
        <v>0</v>
      </c>
      <c r="O505" s="43" t="s">
        <v>129</v>
      </c>
      <c r="P505" s="33">
        <v>0</v>
      </c>
      <c r="Q505" s="43" t="s">
        <v>2498</v>
      </c>
      <c r="R505" s="33">
        <v>0</v>
      </c>
      <c r="S505" s="43" t="s">
        <v>2499</v>
      </c>
      <c r="T505" s="33">
        <v>1</v>
      </c>
      <c r="U505" s="43" t="s">
        <v>2500</v>
      </c>
      <c r="V505" s="33">
        <v>0</v>
      </c>
      <c r="W505" s="43" t="s">
        <v>2501</v>
      </c>
      <c r="X505" s="33">
        <v>0</v>
      </c>
      <c r="Y505" s="43" t="s">
        <v>2502</v>
      </c>
      <c r="Z505" s="51">
        <v>1</v>
      </c>
      <c r="AA505" s="52">
        <v>0</v>
      </c>
      <c r="AB505" s="33"/>
      <c r="AC505" s="33"/>
      <c r="AD505" s="33"/>
      <c r="AE505" s="33"/>
      <c r="AF505" s="33"/>
      <c r="AG505" s="33"/>
      <c r="AH505" s="33"/>
      <c r="AI505" s="33"/>
      <c r="AJ505" s="33"/>
      <c r="AK505" s="33"/>
      <c r="AL505" s="33"/>
      <c r="AM505" s="33"/>
    </row>
    <row r="506" spans="1:39" ht="15.75" customHeight="1">
      <c r="A506" s="35" t="s">
        <v>10</v>
      </c>
      <c r="B506" s="60" t="s">
        <v>34</v>
      </c>
      <c r="C506" s="50" t="s">
        <v>2234</v>
      </c>
      <c r="D506" s="43" t="s">
        <v>2496</v>
      </c>
      <c r="E506" s="43"/>
      <c r="F506" s="220" t="s">
        <v>2503</v>
      </c>
      <c r="G506" s="228">
        <f t="shared" si="405"/>
        <v>0</v>
      </c>
      <c r="H506" s="228">
        <f t="shared" si="406"/>
        <v>0.5</v>
      </c>
      <c r="I506" s="228">
        <f t="shared" si="407"/>
        <v>0</v>
      </c>
      <c r="J506" s="228">
        <f t="shared" si="408"/>
        <v>1</v>
      </c>
      <c r="K506" s="228">
        <f t="shared" si="409"/>
        <v>1</v>
      </c>
      <c r="L506" s="228">
        <f t="shared" si="410"/>
        <v>1</v>
      </c>
      <c r="M506" s="44" t="s">
        <v>120</v>
      </c>
      <c r="N506" s="33">
        <v>0</v>
      </c>
      <c r="O506" s="43" t="s">
        <v>129</v>
      </c>
      <c r="P506" s="33">
        <v>0.5</v>
      </c>
      <c r="Q506" s="43" t="s">
        <v>2504</v>
      </c>
      <c r="R506" s="33">
        <v>0</v>
      </c>
      <c r="S506" s="43" t="s">
        <v>129</v>
      </c>
      <c r="T506" s="33">
        <v>1</v>
      </c>
      <c r="U506" s="43" t="s">
        <v>2505</v>
      </c>
      <c r="V506" s="33">
        <v>1</v>
      </c>
      <c r="W506" s="43" t="s">
        <v>2506</v>
      </c>
      <c r="X506" s="33">
        <v>1</v>
      </c>
      <c r="Y506" s="43" t="s">
        <v>129</v>
      </c>
      <c r="Z506" s="51">
        <v>1</v>
      </c>
      <c r="AA506" s="52">
        <v>0</v>
      </c>
      <c r="AB506" s="33"/>
      <c r="AC506" s="33"/>
      <c r="AD506" s="33"/>
      <c r="AE506" s="33"/>
      <c r="AF506" s="33"/>
      <c r="AG506" s="33"/>
      <c r="AH506" s="33"/>
      <c r="AI506" s="33"/>
      <c r="AJ506" s="33"/>
      <c r="AK506" s="33"/>
      <c r="AL506" s="33"/>
      <c r="AM506" s="33"/>
    </row>
    <row r="507" spans="1:39" ht="15.75" customHeight="1">
      <c r="A507" s="35" t="s">
        <v>10</v>
      </c>
      <c r="B507" s="60" t="s">
        <v>34</v>
      </c>
      <c r="C507" s="50" t="s">
        <v>2234</v>
      </c>
      <c r="D507" s="43" t="s">
        <v>2496</v>
      </c>
      <c r="E507" s="43"/>
      <c r="F507" s="220" t="s">
        <v>2507</v>
      </c>
      <c r="G507" s="228">
        <f t="shared" si="405"/>
        <v>0</v>
      </c>
      <c r="H507" s="228">
        <f t="shared" si="406"/>
        <v>0</v>
      </c>
      <c r="I507" s="228">
        <f t="shared" si="407"/>
        <v>0</v>
      </c>
      <c r="J507" s="228">
        <f t="shared" si="408"/>
        <v>0</v>
      </c>
      <c r="K507" s="228">
        <f t="shared" si="409"/>
        <v>0</v>
      </c>
      <c r="L507" s="228">
        <f t="shared" si="410"/>
        <v>0</v>
      </c>
      <c r="M507" s="44" t="s">
        <v>120</v>
      </c>
      <c r="N507" s="33">
        <v>0</v>
      </c>
      <c r="O507" s="43" t="s">
        <v>129</v>
      </c>
      <c r="P507" s="33">
        <v>0</v>
      </c>
      <c r="Q507" s="43" t="s">
        <v>2508</v>
      </c>
      <c r="R507" s="33">
        <v>0</v>
      </c>
      <c r="S507" s="43" t="s">
        <v>129</v>
      </c>
      <c r="T507" s="33">
        <v>0</v>
      </c>
      <c r="U507" s="43" t="s">
        <v>2509</v>
      </c>
      <c r="V507" s="33">
        <v>0</v>
      </c>
      <c r="W507" s="43" t="s">
        <v>2510</v>
      </c>
      <c r="X507" s="33">
        <v>0</v>
      </c>
      <c r="Y507" s="43" t="s">
        <v>129</v>
      </c>
      <c r="Z507" s="51">
        <v>1</v>
      </c>
      <c r="AA507" s="52">
        <v>0</v>
      </c>
      <c r="AB507" s="33"/>
      <c r="AC507" s="33"/>
      <c r="AD507" s="33"/>
      <c r="AE507" s="33"/>
      <c r="AF507" s="33"/>
      <c r="AG507" s="33"/>
      <c r="AH507" s="33"/>
      <c r="AI507" s="33"/>
      <c r="AJ507" s="33"/>
      <c r="AK507" s="33"/>
      <c r="AL507" s="33"/>
      <c r="AM507" s="33"/>
    </row>
    <row r="508" spans="1:39" ht="15.75" customHeight="1">
      <c r="A508" s="35" t="s">
        <v>10</v>
      </c>
      <c r="B508" s="60" t="s">
        <v>34</v>
      </c>
      <c r="C508" s="50" t="s">
        <v>2234</v>
      </c>
      <c r="D508" s="43" t="s">
        <v>2496</v>
      </c>
      <c r="E508" s="43"/>
      <c r="F508" s="220" t="s">
        <v>2511</v>
      </c>
      <c r="G508" s="228">
        <f t="shared" si="405"/>
        <v>0</v>
      </c>
      <c r="H508" s="228">
        <f t="shared" si="406"/>
        <v>0</v>
      </c>
      <c r="I508" s="228">
        <f t="shared" si="407"/>
        <v>0</v>
      </c>
      <c r="J508" s="228">
        <f t="shared" si="408"/>
        <v>1</v>
      </c>
      <c r="K508" s="228">
        <f t="shared" si="409"/>
        <v>1</v>
      </c>
      <c r="L508" s="228">
        <f t="shared" si="410"/>
        <v>1</v>
      </c>
      <c r="M508" s="44" t="s">
        <v>120</v>
      </c>
      <c r="N508" s="33">
        <v>0</v>
      </c>
      <c r="O508" s="43" t="s">
        <v>129</v>
      </c>
      <c r="P508" s="33">
        <v>0</v>
      </c>
      <c r="Q508" s="43" t="s">
        <v>2512</v>
      </c>
      <c r="R508" s="33">
        <v>0</v>
      </c>
      <c r="S508" s="43" t="s">
        <v>129</v>
      </c>
      <c r="T508" s="33">
        <v>1</v>
      </c>
      <c r="U508" s="43" t="s">
        <v>2513</v>
      </c>
      <c r="V508" s="33">
        <v>1</v>
      </c>
      <c r="W508" s="43" t="s">
        <v>2514</v>
      </c>
      <c r="X508" s="33">
        <v>1</v>
      </c>
      <c r="Y508" s="43" t="s">
        <v>2515</v>
      </c>
      <c r="Z508" s="51">
        <v>1</v>
      </c>
      <c r="AA508" s="52">
        <v>0</v>
      </c>
      <c r="AB508" s="33"/>
      <c r="AC508" s="33"/>
      <c r="AD508" s="33"/>
      <c r="AE508" s="33"/>
      <c r="AF508" s="33"/>
      <c r="AG508" s="33"/>
      <c r="AH508" s="33"/>
      <c r="AI508" s="33"/>
      <c r="AJ508" s="33"/>
      <c r="AK508" s="33"/>
      <c r="AL508" s="33"/>
      <c r="AM508" s="33"/>
    </row>
    <row r="509" spans="1:39" ht="15.75" customHeight="1">
      <c r="A509" s="35" t="s">
        <v>10</v>
      </c>
      <c r="B509" s="60" t="s">
        <v>34</v>
      </c>
      <c r="C509" s="50" t="s">
        <v>2234</v>
      </c>
      <c r="D509" s="43" t="s">
        <v>2496</v>
      </c>
      <c r="E509" s="43"/>
      <c r="F509" s="220" t="s">
        <v>2516</v>
      </c>
      <c r="G509" s="228">
        <f t="shared" si="405"/>
        <v>0</v>
      </c>
      <c r="H509" s="228">
        <f t="shared" si="406"/>
        <v>1</v>
      </c>
      <c r="I509" s="228">
        <f t="shared" si="407"/>
        <v>0</v>
      </c>
      <c r="J509" s="228">
        <f t="shared" si="408"/>
        <v>1</v>
      </c>
      <c r="K509" s="228">
        <f t="shared" si="409"/>
        <v>0</v>
      </c>
      <c r="L509" s="228">
        <f t="shared" si="410"/>
        <v>0</v>
      </c>
      <c r="M509" s="44" t="s">
        <v>120</v>
      </c>
      <c r="N509" s="33">
        <v>0</v>
      </c>
      <c r="O509" s="43" t="s">
        <v>129</v>
      </c>
      <c r="P509" s="33">
        <v>1</v>
      </c>
      <c r="Q509" s="43" t="s">
        <v>2517</v>
      </c>
      <c r="R509" s="33">
        <v>0</v>
      </c>
      <c r="S509" s="43" t="s">
        <v>129</v>
      </c>
      <c r="T509" s="33">
        <v>1</v>
      </c>
      <c r="U509" s="43" t="s">
        <v>2518</v>
      </c>
      <c r="V509" s="33">
        <v>0</v>
      </c>
      <c r="W509" s="43" t="s">
        <v>2519</v>
      </c>
      <c r="X509" s="33">
        <v>0</v>
      </c>
      <c r="Y509" s="43" t="s">
        <v>129</v>
      </c>
      <c r="Z509" s="51">
        <v>1</v>
      </c>
      <c r="AA509" s="52">
        <v>0</v>
      </c>
      <c r="AB509" s="33"/>
      <c r="AC509" s="33"/>
      <c r="AD509" s="33"/>
      <c r="AE509" s="33"/>
      <c r="AF509" s="33"/>
      <c r="AG509" s="33"/>
      <c r="AH509" s="33"/>
      <c r="AI509" s="33"/>
      <c r="AJ509" s="33"/>
      <c r="AK509" s="33"/>
      <c r="AL509" s="33"/>
      <c r="AM509" s="33"/>
    </row>
    <row r="510" spans="1:39" ht="15.75" customHeight="1">
      <c r="A510" s="35" t="s">
        <v>10</v>
      </c>
      <c r="B510" s="60" t="s">
        <v>34</v>
      </c>
      <c r="C510" s="50" t="s">
        <v>2234</v>
      </c>
      <c r="D510" s="43" t="s">
        <v>2496</v>
      </c>
      <c r="E510" s="43"/>
      <c r="F510" s="220" t="s">
        <v>2520</v>
      </c>
      <c r="G510" s="228">
        <f t="shared" si="405"/>
        <v>0</v>
      </c>
      <c r="H510" s="228">
        <f t="shared" si="406"/>
        <v>1</v>
      </c>
      <c r="I510" s="228">
        <f t="shared" si="407"/>
        <v>0</v>
      </c>
      <c r="J510" s="228">
        <f t="shared" si="408"/>
        <v>0.5</v>
      </c>
      <c r="K510" s="228">
        <f t="shared" si="409"/>
        <v>0.5</v>
      </c>
      <c r="L510" s="228">
        <f t="shared" si="410"/>
        <v>0.5</v>
      </c>
      <c r="M510" s="44" t="s">
        <v>120</v>
      </c>
      <c r="N510" s="33">
        <v>0</v>
      </c>
      <c r="O510" s="43" t="s">
        <v>129</v>
      </c>
      <c r="P510" s="33">
        <v>1</v>
      </c>
      <c r="Q510" s="43" t="s">
        <v>2521</v>
      </c>
      <c r="R510" s="33">
        <v>0</v>
      </c>
      <c r="S510" s="43" t="s">
        <v>129</v>
      </c>
      <c r="T510" s="33">
        <v>0.5</v>
      </c>
      <c r="U510" s="43" t="s">
        <v>2522</v>
      </c>
      <c r="V510" s="33">
        <v>0.5</v>
      </c>
      <c r="W510" s="43" t="s">
        <v>2523</v>
      </c>
      <c r="X510" s="33">
        <v>0.5</v>
      </c>
      <c r="Y510" s="43" t="s">
        <v>129</v>
      </c>
      <c r="Z510" s="51">
        <v>1</v>
      </c>
      <c r="AA510" s="52">
        <v>0</v>
      </c>
      <c r="AB510" s="33"/>
      <c r="AC510" s="33"/>
      <c r="AD510" s="33"/>
      <c r="AE510" s="33"/>
      <c r="AF510" s="33"/>
      <c r="AG510" s="33"/>
      <c r="AH510" s="33"/>
      <c r="AI510" s="33"/>
      <c r="AJ510" s="33"/>
      <c r="AK510" s="33"/>
      <c r="AL510" s="33"/>
      <c r="AM510" s="33"/>
    </row>
    <row r="511" spans="1:39" ht="15.75" customHeight="1">
      <c r="A511" s="35" t="s">
        <v>10</v>
      </c>
      <c r="B511" s="60" t="s">
        <v>34</v>
      </c>
      <c r="C511" s="50" t="s">
        <v>2234</v>
      </c>
      <c r="D511" s="43" t="s">
        <v>2496</v>
      </c>
      <c r="E511" s="43"/>
      <c r="F511" s="220" t="s">
        <v>2524</v>
      </c>
      <c r="G511" s="228">
        <f t="shared" si="405"/>
        <v>0</v>
      </c>
      <c r="H511" s="228">
        <f t="shared" si="406"/>
        <v>0.5</v>
      </c>
      <c r="I511" s="228">
        <f t="shared" si="407"/>
        <v>0</v>
      </c>
      <c r="J511" s="228">
        <f t="shared" si="408"/>
        <v>1</v>
      </c>
      <c r="K511" s="228">
        <f t="shared" si="409"/>
        <v>1</v>
      </c>
      <c r="L511" s="228">
        <f t="shared" si="410"/>
        <v>0</v>
      </c>
      <c r="M511" s="44" t="s">
        <v>120</v>
      </c>
      <c r="N511" s="33">
        <v>0</v>
      </c>
      <c r="O511" s="43" t="s">
        <v>129</v>
      </c>
      <c r="P511" s="33">
        <v>0.5</v>
      </c>
      <c r="Q511" s="43" t="s">
        <v>2525</v>
      </c>
      <c r="R511" s="33">
        <v>0</v>
      </c>
      <c r="S511" s="43" t="s">
        <v>129</v>
      </c>
      <c r="T511" s="33">
        <v>1</v>
      </c>
      <c r="U511" s="43" t="s">
        <v>2526</v>
      </c>
      <c r="V511" s="33">
        <v>1</v>
      </c>
      <c r="W511" s="43" t="s">
        <v>2527</v>
      </c>
      <c r="X511" s="33">
        <v>0</v>
      </c>
      <c r="Y511" s="43" t="s">
        <v>129</v>
      </c>
      <c r="Z511" s="51">
        <v>1</v>
      </c>
      <c r="AA511" s="52">
        <v>0</v>
      </c>
      <c r="AB511" s="33"/>
      <c r="AC511" s="33"/>
      <c r="AD511" s="33"/>
      <c r="AE511" s="33"/>
      <c r="AF511" s="33"/>
      <c r="AG511" s="33"/>
      <c r="AH511" s="33"/>
      <c r="AI511" s="33"/>
      <c r="AJ511" s="33"/>
      <c r="AK511" s="33"/>
      <c r="AL511" s="33"/>
      <c r="AM511" s="33"/>
    </row>
    <row r="512" spans="1:39" ht="15.75" customHeight="1">
      <c r="A512" s="35" t="s">
        <v>10</v>
      </c>
      <c r="B512" s="60" t="s">
        <v>34</v>
      </c>
      <c r="C512" s="50" t="s">
        <v>2234</v>
      </c>
      <c r="D512" s="43"/>
      <c r="E512" s="43"/>
      <c r="G512" s="228">
        <f t="shared" si="405"/>
        <v>0</v>
      </c>
      <c r="H512" s="228">
        <f t="shared" si="406"/>
        <v>0</v>
      </c>
      <c r="I512" s="228">
        <f t="shared" si="407"/>
        <v>0</v>
      </c>
      <c r="J512" s="228">
        <f t="shared" si="408"/>
        <v>1</v>
      </c>
      <c r="K512" s="228">
        <f t="shared" si="409"/>
        <v>1</v>
      </c>
      <c r="L512" s="228">
        <f t="shared" si="410"/>
        <v>0</v>
      </c>
      <c r="M512" s="44" t="s">
        <v>120</v>
      </c>
      <c r="N512" s="33">
        <v>0</v>
      </c>
      <c r="O512" s="43" t="s">
        <v>129</v>
      </c>
      <c r="P512" s="33">
        <v>0</v>
      </c>
      <c r="Q512" s="43" t="s">
        <v>2528</v>
      </c>
      <c r="R512" s="33">
        <v>0</v>
      </c>
      <c r="S512" s="43" t="s">
        <v>129</v>
      </c>
      <c r="T512" s="33">
        <v>1</v>
      </c>
      <c r="U512" s="43" t="s">
        <v>2529</v>
      </c>
      <c r="V512" s="33">
        <v>1</v>
      </c>
      <c r="W512" s="43" t="s">
        <v>2530</v>
      </c>
      <c r="X512" s="33">
        <v>0</v>
      </c>
      <c r="Y512" s="43" t="s">
        <v>129</v>
      </c>
      <c r="Z512" s="51">
        <v>1</v>
      </c>
      <c r="AA512" s="52">
        <v>0</v>
      </c>
      <c r="AB512" s="33"/>
      <c r="AC512" s="33"/>
      <c r="AD512" s="33"/>
      <c r="AE512" s="33"/>
      <c r="AF512" s="33"/>
      <c r="AG512" s="33"/>
      <c r="AH512" s="33"/>
      <c r="AI512" s="33"/>
      <c r="AJ512" s="33"/>
      <c r="AK512" s="33"/>
      <c r="AL512" s="33"/>
      <c r="AM512" s="33"/>
    </row>
    <row r="513" spans="1:39" ht="15.75" customHeight="1">
      <c r="A513" s="35" t="s">
        <v>10</v>
      </c>
      <c r="B513" s="60" t="s">
        <v>34</v>
      </c>
      <c r="C513" s="50" t="s">
        <v>2234</v>
      </c>
      <c r="D513" s="42" t="s">
        <v>2531</v>
      </c>
      <c r="E513" s="43"/>
      <c r="F513" s="220"/>
      <c r="G513" s="243">
        <f t="shared" ref="G513:L513" si="411">ROUND(AVERAGE(G514:G516),2)</f>
        <v>0.65</v>
      </c>
      <c r="H513" s="243">
        <f t="shared" si="411"/>
        <v>0.24</v>
      </c>
      <c r="I513" s="228">
        <f t="shared" si="411"/>
        <v>0.56000000000000005</v>
      </c>
      <c r="J513" s="243">
        <f t="shared" si="411"/>
        <v>0.43</v>
      </c>
      <c r="K513" s="228">
        <f t="shared" si="411"/>
        <v>0.96</v>
      </c>
      <c r="L513" s="243">
        <f t="shared" si="411"/>
        <v>0.52</v>
      </c>
      <c r="M513" s="28"/>
      <c r="N513" s="33"/>
      <c r="O513" s="43"/>
      <c r="P513" s="33"/>
      <c r="Q513" s="43"/>
      <c r="R513" s="33"/>
      <c r="S513" s="43"/>
      <c r="T513" s="33"/>
      <c r="U513" s="43"/>
      <c r="V513" s="33"/>
      <c r="W513" s="43"/>
      <c r="X513" s="33"/>
      <c r="Y513" s="43"/>
      <c r="Z513" s="51"/>
      <c r="AA513" s="52"/>
      <c r="AB513" s="33"/>
      <c r="AC513" s="33"/>
      <c r="AD513" s="33"/>
      <c r="AE513" s="33"/>
      <c r="AF513" s="33"/>
      <c r="AG513" s="33"/>
      <c r="AH513" s="33"/>
      <c r="AI513" s="33"/>
      <c r="AJ513" s="33"/>
      <c r="AK513" s="33"/>
      <c r="AL513" s="33"/>
      <c r="AM513" s="33"/>
    </row>
    <row r="514" spans="1:39" ht="15.75" customHeight="1">
      <c r="A514" s="35" t="s">
        <v>10</v>
      </c>
      <c r="B514" s="60" t="s">
        <v>34</v>
      </c>
      <c r="C514" s="50" t="s">
        <v>2234</v>
      </c>
      <c r="D514" s="43" t="s">
        <v>2531</v>
      </c>
      <c r="E514" s="43"/>
      <c r="F514" s="220" t="s">
        <v>2532</v>
      </c>
      <c r="G514" s="243">
        <f t="shared" ref="G514:G516" si="412">IF(N514&lt;0, "N/A", IF(N514&gt;Z514, 1, (N514 - AA514)/(Z514-AA514)))</f>
        <v>0.96259148820818652</v>
      </c>
      <c r="H514" s="243">
        <f t="shared" ref="H514:H516" si="413">IF(P514&lt;0, "N/A", IF(P514&gt;Z514, 1, (P514 - AA514)/(Z514-AA514)))</f>
        <v>0.47709406343182431</v>
      </c>
      <c r="I514" s="228">
        <f t="shared" ref="I514:I516" si="414">IF(R514&lt;0, "N/A", IF(R514&gt;Z514, 1, (R514 - AA514)/(Z514-AA514)))</f>
        <v>1</v>
      </c>
      <c r="J514" s="243">
        <f t="shared" ref="J514:J516" si="415">IF(T514&lt;0, "N/A", IF(T514&gt;Z514, 1, (T514 - AA514)/(Z514-AA514)))</f>
        <v>0.52290593656817563</v>
      </c>
      <c r="K514" s="228">
        <f t="shared" ref="K514:K516" si="416">IF(V514&lt;0, "N/A", IF(V514&gt;Z514, 1, (V514 - AA514)/(Z514-AA514)))</f>
        <v>1</v>
      </c>
      <c r="L514" s="243">
        <f t="shared" ref="L514:L516" si="417">IF(X514&lt;0, "N/A", IF(X514&gt;Z514, 1, (X514 - AA514)/(Z514-AA514)))</f>
        <v>0.5538086202222825</v>
      </c>
      <c r="M514" s="44" t="s">
        <v>1457</v>
      </c>
      <c r="N514" s="195">
        <v>0.35510000000000003</v>
      </c>
      <c r="O514" s="43" t="s">
        <v>2533</v>
      </c>
      <c r="P514" s="195">
        <v>0.17599999999999999</v>
      </c>
      <c r="Q514" s="43" t="s">
        <v>2534</v>
      </c>
      <c r="R514" s="195">
        <v>0.4</v>
      </c>
      <c r="S514" s="43" t="s">
        <v>2535</v>
      </c>
      <c r="T514" s="195">
        <v>0.19289999999999999</v>
      </c>
      <c r="U514" s="43" t="s">
        <v>2536</v>
      </c>
      <c r="V514" s="195">
        <v>0.3861</v>
      </c>
      <c r="W514" s="43" t="s">
        <v>2537</v>
      </c>
      <c r="X514" s="195">
        <v>0.20430000000000001</v>
      </c>
      <c r="Y514" s="43" t="s">
        <v>2538</v>
      </c>
      <c r="Z514" s="55">
        <v>0.36890000000000001</v>
      </c>
      <c r="AA514" s="56">
        <v>0</v>
      </c>
      <c r="AB514" s="33"/>
      <c r="AC514" s="43"/>
      <c r="AD514" s="33"/>
      <c r="AE514" s="43"/>
      <c r="AF514" s="33"/>
      <c r="AG514" s="43"/>
      <c r="AH514" s="33"/>
      <c r="AI514" s="43"/>
      <c r="AJ514" s="33"/>
      <c r="AK514" s="43"/>
      <c r="AL514" s="33"/>
      <c r="AM514" s="43"/>
    </row>
    <row r="515" spans="1:39" ht="15.75" customHeight="1">
      <c r="A515" s="35" t="s">
        <v>10</v>
      </c>
      <c r="B515" s="60" t="s">
        <v>34</v>
      </c>
      <c r="C515" s="50" t="s">
        <v>2234</v>
      </c>
      <c r="D515" s="43" t="s">
        <v>2531</v>
      </c>
      <c r="E515" s="43"/>
      <c r="F515" s="220" t="s">
        <v>2539</v>
      </c>
      <c r="G515" s="228" t="str">
        <f t="shared" si="412"/>
        <v>N/A</v>
      </c>
      <c r="H515" s="228" t="str">
        <f t="shared" si="413"/>
        <v>N/A</v>
      </c>
      <c r="I515" s="243">
        <f t="shared" si="414"/>
        <v>0.67769043101111415</v>
      </c>
      <c r="J515" s="228" t="str">
        <f t="shared" si="415"/>
        <v>N/A</v>
      </c>
      <c r="K515" s="228">
        <f t="shared" si="416"/>
        <v>1</v>
      </c>
      <c r="L515" s="228" t="str">
        <f t="shared" si="417"/>
        <v>N/A</v>
      </c>
      <c r="M515" s="44" t="s">
        <v>1457</v>
      </c>
      <c r="N515" s="33">
        <v>-1</v>
      </c>
      <c r="O515" s="43" t="s">
        <v>2540</v>
      </c>
      <c r="P515" s="33">
        <v>-1</v>
      </c>
      <c r="Q515" s="43" t="s">
        <v>2541</v>
      </c>
      <c r="R515" s="195">
        <v>0.25</v>
      </c>
      <c r="S515" s="43" t="s">
        <v>2542</v>
      </c>
      <c r="T515" s="33">
        <v>-1</v>
      </c>
      <c r="U515" s="43" t="s">
        <v>2543</v>
      </c>
      <c r="V515" s="195">
        <v>0.3861</v>
      </c>
      <c r="W515" s="43" t="s">
        <v>2544</v>
      </c>
      <c r="X515" s="33">
        <v>-1</v>
      </c>
      <c r="Y515" s="43" t="s">
        <v>129</v>
      </c>
      <c r="Z515" s="55">
        <v>0.36890000000000001</v>
      </c>
      <c r="AA515" s="56">
        <v>0</v>
      </c>
      <c r="AB515" s="33"/>
      <c r="AC515" s="33"/>
      <c r="AD515" s="33"/>
      <c r="AE515" s="33"/>
      <c r="AF515" s="33"/>
      <c r="AG515" s="33"/>
      <c r="AH515" s="33"/>
      <c r="AI515" s="33"/>
      <c r="AJ515" s="33"/>
      <c r="AK515" s="33"/>
      <c r="AL515" s="33"/>
      <c r="AM515" s="33"/>
    </row>
    <row r="516" spans="1:39" ht="15.75" customHeight="1">
      <c r="A516" s="35" t="s">
        <v>10</v>
      </c>
      <c r="B516" s="60" t="s">
        <v>34</v>
      </c>
      <c r="C516" s="50" t="s">
        <v>2234</v>
      </c>
      <c r="D516" s="43" t="s">
        <v>2531</v>
      </c>
      <c r="E516" s="43"/>
      <c r="F516" s="220" t="s">
        <v>2545</v>
      </c>
      <c r="G516" s="243">
        <f t="shared" si="412"/>
        <v>0.32954788943646879</v>
      </c>
      <c r="H516" s="243">
        <f t="shared" si="413"/>
        <v>0</v>
      </c>
      <c r="I516" s="243">
        <f t="shared" si="414"/>
        <v>0</v>
      </c>
      <c r="J516" s="243">
        <f t="shared" si="415"/>
        <v>0.32954788943646879</v>
      </c>
      <c r="K516" s="243">
        <f t="shared" si="416"/>
        <v>0.88236554531819156</v>
      </c>
      <c r="L516" s="243">
        <f t="shared" si="417"/>
        <v>0.48682236983072641</v>
      </c>
      <c r="M516" s="44" t="s">
        <v>1457</v>
      </c>
      <c r="N516" s="195">
        <v>0.15379999999999999</v>
      </c>
      <c r="O516" s="43" t="s">
        <v>2546</v>
      </c>
      <c r="P516" s="195">
        <v>0</v>
      </c>
      <c r="Q516" s="43" t="s">
        <v>2547</v>
      </c>
      <c r="R516" s="195">
        <v>0</v>
      </c>
      <c r="S516" s="43" t="s">
        <v>2548</v>
      </c>
      <c r="T516" s="195">
        <v>0.15379999999999999</v>
      </c>
      <c r="U516" s="43" t="s">
        <v>2549</v>
      </c>
      <c r="V516" s="195">
        <v>0.4118</v>
      </c>
      <c r="W516" s="43" t="s">
        <v>2550</v>
      </c>
      <c r="X516" s="195">
        <v>0.22720000000000001</v>
      </c>
      <c r="Y516" s="43" t="s">
        <v>2551</v>
      </c>
      <c r="Z516" s="55">
        <v>0.4667</v>
      </c>
      <c r="AA516" s="56">
        <v>0</v>
      </c>
      <c r="AB516" s="33"/>
      <c r="AC516" s="43"/>
      <c r="AD516" s="33"/>
      <c r="AE516" s="33"/>
      <c r="AF516" s="33"/>
      <c r="AG516" s="33"/>
      <c r="AH516" s="33"/>
      <c r="AI516" s="43"/>
      <c r="AJ516" s="33"/>
      <c r="AK516" s="43"/>
      <c r="AL516" s="33"/>
      <c r="AM516" s="43"/>
    </row>
    <row r="517" spans="1:39" ht="15.75" customHeight="1">
      <c r="A517" s="35" t="s">
        <v>10</v>
      </c>
      <c r="B517" s="39" t="s">
        <v>2552</v>
      </c>
      <c r="C517" s="39"/>
      <c r="D517" s="39"/>
      <c r="E517" s="39"/>
      <c r="F517" s="224"/>
      <c r="G517" s="246">
        <f t="shared" ref="G517:L517" si="418">ROUND(AVERAGE(G519,G560,G571),2)</f>
        <v>0.78</v>
      </c>
      <c r="H517" s="246">
        <f t="shared" si="418"/>
        <v>0.42</v>
      </c>
      <c r="I517" s="246">
        <f t="shared" si="418"/>
        <v>0.38</v>
      </c>
      <c r="J517" s="246">
        <f t="shared" si="418"/>
        <v>0.72</v>
      </c>
      <c r="K517" s="246">
        <f t="shared" si="418"/>
        <v>0.77</v>
      </c>
      <c r="L517" s="246">
        <f t="shared" si="418"/>
        <v>0.68</v>
      </c>
      <c r="M517" s="78"/>
      <c r="N517" s="61"/>
      <c r="O517" s="60"/>
      <c r="P517" s="61"/>
      <c r="Q517" s="60"/>
      <c r="R517" s="61"/>
      <c r="S517" s="60"/>
      <c r="T517" s="61"/>
      <c r="U517" s="60"/>
      <c r="V517" s="61"/>
      <c r="W517" s="60"/>
      <c r="X517" s="61"/>
      <c r="Y517" s="60"/>
      <c r="Z517" s="61"/>
      <c r="AA517" s="61"/>
      <c r="AB517" s="33"/>
      <c r="AC517" s="33"/>
      <c r="AD517" s="33"/>
      <c r="AE517" s="33"/>
      <c r="AF517" s="33"/>
      <c r="AG517" s="33"/>
      <c r="AH517" s="33"/>
      <c r="AI517" s="33"/>
      <c r="AJ517" s="33"/>
      <c r="AK517" s="33"/>
      <c r="AL517" s="33"/>
      <c r="AM517" s="33"/>
    </row>
    <row r="518" spans="1:39" ht="15.75" customHeight="1">
      <c r="A518" s="35" t="s">
        <v>10</v>
      </c>
      <c r="B518" s="60" t="s">
        <v>2552</v>
      </c>
      <c r="C518" s="42"/>
      <c r="D518" s="42"/>
      <c r="E518" s="42"/>
      <c r="F518" s="220" t="s">
        <v>111</v>
      </c>
      <c r="G518" s="228" t="str">
        <f>IF(N518&lt;0, "N/A", (N518 - AA518)/(Z518-AA518))</f>
        <v>N/A</v>
      </c>
      <c r="H518" s="228" t="str">
        <f>IF(P518&lt;0, "N/A", (P518 - AA518)/(Z518-AA518))</f>
        <v>N/A</v>
      </c>
      <c r="I518" s="228" t="str">
        <f>IF(R518&lt;0, "N/A", (R518 - AA518)/(Z518-AA518))</f>
        <v>N/A</v>
      </c>
      <c r="J518" s="228" t="str">
        <f>IF(T518&lt;0, "N/A", (T518 - AA518)/(Z518-AA518))</f>
        <v>N/A</v>
      </c>
      <c r="K518" s="228" t="str">
        <f>IF(V518&lt;0, "N/A", (V518 - AA518)/(Z518-AA518))</f>
        <v>N/A</v>
      </c>
      <c r="L518" s="228" t="str">
        <f>IF(X518&lt;0, "N/A", (X518 - AA518)/(Z518-AA518))</f>
        <v>N/A</v>
      </c>
      <c r="M518" s="44" t="s">
        <v>112</v>
      </c>
      <c r="N518" s="33">
        <v>-1</v>
      </c>
      <c r="O518" s="43" t="s">
        <v>2553</v>
      </c>
      <c r="P518" s="33">
        <v>-1</v>
      </c>
      <c r="Q518" s="43" t="s">
        <v>2554</v>
      </c>
      <c r="R518" s="33">
        <v>-1</v>
      </c>
      <c r="S518" s="43" t="s">
        <v>2555</v>
      </c>
      <c r="T518" s="33">
        <v>-1</v>
      </c>
      <c r="U518" s="43" t="s">
        <v>2556</v>
      </c>
      <c r="V518" s="33">
        <v>-1</v>
      </c>
      <c r="W518" s="43" t="s">
        <v>2557</v>
      </c>
      <c r="X518" s="33">
        <v>-1</v>
      </c>
      <c r="Y518" s="43" t="s">
        <v>2558</v>
      </c>
      <c r="Z518" s="33"/>
      <c r="AA518" s="33"/>
      <c r="AB518" s="33"/>
      <c r="AC518" s="33"/>
      <c r="AD518" s="33"/>
      <c r="AE518" s="33"/>
      <c r="AF518" s="33"/>
      <c r="AG518" s="33"/>
      <c r="AH518" s="33"/>
      <c r="AI518" s="33"/>
      <c r="AJ518" s="33"/>
      <c r="AK518" s="33"/>
      <c r="AL518" s="33"/>
      <c r="AM518" s="33"/>
    </row>
    <row r="519" spans="1:39" ht="15.75" customHeight="1">
      <c r="A519" s="35" t="s">
        <v>10</v>
      </c>
      <c r="B519" s="60" t="s">
        <v>2552</v>
      </c>
      <c r="C519" s="48" t="s">
        <v>2559</v>
      </c>
      <c r="D519" s="48"/>
      <c r="E519" s="48"/>
      <c r="F519" s="222"/>
      <c r="G519" s="242">
        <f t="shared" ref="G519:L519" si="419">ROUND(AVERAGE(G520:G534,G535,G539,G543,G553,G558:G559),2)</f>
        <v>0.61</v>
      </c>
      <c r="H519" s="242">
        <f t="shared" si="419"/>
        <v>0.35</v>
      </c>
      <c r="I519" s="242">
        <f t="shared" si="419"/>
        <v>0.28000000000000003</v>
      </c>
      <c r="J519" s="242">
        <f t="shared" si="419"/>
        <v>0.43</v>
      </c>
      <c r="K519" s="242">
        <f t="shared" si="419"/>
        <v>0.65</v>
      </c>
      <c r="L519" s="242">
        <f t="shared" si="419"/>
        <v>0.52</v>
      </c>
      <c r="M519" s="53"/>
      <c r="N519" s="54"/>
      <c r="O519" s="50"/>
      <c r="P519" s="54"/>
      <c r="Q519" s="50"/>
      <c r="R519" s="54"/>
      <c r="S519" s="50"/>
      <c r="T519" s="54"/>
      <c r="U519" s="50"/>
      <c r="V519" s="54"/>
      <c r="W519" s="50"/>
      <c r="X519" s="54"/>
      <c r="Y519" s="50"/>
      <c r="Z519" s="54"/>
      <c r="AA519" s="54"/>
      <c r="AB519" s="33"/>
      <c r="AC519" s="33"/>
      <c r="AD519" s="33"/>
      <c r="AE519" s="33"/>
      <c r="AF519" s="33"/>
      <c r="AG519" s="33"/>
      <c r="AH519" s="33"/>
      <c r="AI519" s="33"/>
      <c r="AJ519" s="33"/>
      <c r="AK519" s="33"/>
      <c r="AL519" s="33"/>
      <c r="AM519" s="33"/>
    </row>
    <row r="520" spans="1:39" ht="15.75" customHeight="1">
      <c r="A520" s="35" t="s">
        <v>10</v>
      </c>
      <c r="B520" s="60" t="s">
        <v>2552</v>
      </c>
      <c r="C520" s="50" t="s">
        <v>2559</v>
      </c>
      <c r="D520" s="43"/>
      <c r="E520" s="43"/>
      <c r="F520" s="220" t="s">
        <v>2560</v>
      </c>
      <c r="G520" s="228">
        <f t="shared" ref="G520:G534" si="420">IF(N520&lt;0, "N/A", (N520 - AA520)/(Z520-AA520))</f>
        <v>1</v>
      </c>
      <c r="H520" s="228">
        <f t="shared" ref="H520:H534" si="421">IF(P520&lt;0, "N/A", (P520 - AA520)/(Z520-AA520))</f>
        <v>1</v>
      </c>
      <c r="I520" s="228">
        <f t="shared" ref="I520:I534" si="422">IF(R520&lt;0, "N/A", (R520 - AA520)/(Z520-AA520))</f>
        <v>0</v>
      </c>
      <c r="J520" s="228">
        <f t="shared" ref="J520:J534" si="423">IF(T520&lt;0, "N/A", (T520 - AA520)/(Z520-AA520))</f>
        <v>1</v>
      </c>
      <c r="K520" s="228">
        <f t="shared" ref="K520:K534" si="424">IF(V520&lt;0, "N/A", (V520 - AA520)/(Z520-AA520))</f>
        <v>1</v>
      </c>
      <c r="L520" s="228">
        <f t="shared" ref="L520:L534" si="425">IF(X520&lt;0, "N/A", (X520 - AA520)/(Z520-AA520))</f>
        <v>1</v>
      </c>
      <c r="M520" s="44" t="s">
        <v>120</v>
      </c>
      <c r="N520" s="33">
        <v>1</v>
      </c>
      <c r="O520" s="43" t="s">
        <v>2561</v>
      </c>
      <c r="P520" s="33">
        <v>1</v>
      </c>
      <c r="Q520" s="43" t="s">
        <v>2562</v>
      </c>
      <c r="R520" s="185">
        <v>0</v>
      </c>
      <c r="S520" s="43" t="s">
        <v>2563</v>
      </c>
      <c r="T520" s="185">
        <v>1</v>
      </c>
      <c r="U520" s="43" t="s">
        <v>2564</v>
      </c>
      <c r="V520" s="33">
        <v>1</v>
      </c>
      <c r="W520" s="43" t="s">
        <v>2565</v>
      </c>
      <c r="X520" s="33">
        <v>1</v>
      </c>
      <c r="Y520" s="43" t="s">
        <v>2566</v>
      </c>
      <c r="Z520" s="65">
        <v>1</v>
      </c>
      <c r="AA520" s="66">
        <v>0</v>
      </c>
      <c r="AB520" s="33"/>
      <c r="AC520" s="33"/>
      <c r="AD520" s="33"/>
      <c r="AE520" s="33"/>
      <c r="AF520" s="33"/>
      <c r="AG520" s="33"/>
      <c r="AH520" s="33"/>
      <c r="AI520" s="33"/>
      <c r="AJ520" s="33"/>
      <c r="AK520" s="33"/>
      <c r="AL520" s="33"/>
      <c r="AM520" s="33"/>
    </row>
    <row r="521" spans="1:39" ht="15.75" customHeight="1">
      <c r="A521" s="35" t="s">
        <v>10</v>
      </c>
      <c r="B521" s="60" t="s">
        <v>2552</v>
      </c>
      <c r="C521" s="50" t="s">
        <v>2559</v>
      </c>
      <c r="D521" s="43"/>
      <c r="E521" s="43"/>
      <c r="F521" s="220" t="s">
        <v>2567</v>
      </c>
      <c r="G521" s="228">
        <f t="shared" si="420"/>
        <v>0.5</v>
      </c>
      <c r="H521" s="228">
        <f t="shared" si="421"/>
        <v>0.5</v>
      </c>
      <c r="I521" s="228">
        <f t="shared" si="422"/>
        <v>0</v>
      </c>
      <c r="J521" s="228">
        <f t="shared" si="423"/>
        <v>1</v>
      </c>
      <c r="K521" s="228">
        <f t="shared" si="424"/>
        <v>0</v>
      </c>
      <c r="L521" s="228">
        <f t="shared" si="425"/>
        <v>0</v>
      </c>
      <c r="M521" s="44" t="s">
        <v>142</v>
      </c>
      <c r="N521" s="185">
        <v>0.5</v>
      </c>
      <c r="O521" s="43" t="s">
        <v>2568</v>
      </c>
      <c r="P521" s="33">
        <v>0.5</v>
      </c>
      <c r="Q521" s="43" t="s">
        <v>2569</v>
      </c>
      <c r="R521" s="33">
        <v>0</v>
      </c>
      <c r="S521" s="43" t="s">
        <v>2570</v>
      </c>
      <c r="T521" s="33">
        <v>1</v>
      </c>
      <c r="U521" s="43" t="s">
        <v>2571</v>
      </c>
      <c r="V521" s="33">
        <v>0</v>
      </c>
      <c r="W521" s="43" t="s">
        <v>2572</v>
      </c>
      <c r="X521" s="33">
        <v>0</v>
      </c>
      <c r="Y521" s="43" t="s">
        <v>2573</v>
      </c>
      <c r="Z521" s="51">
        <v>1</v>
      </c>
      <c r="AA521" s="52">
        <v>0</v>
      </c>
      <c r="AB521" s="33"/>
      <c r="AC521" s="33"/>
      <c r="AD521" s="33"/>
      <c r="AE521" s="33"/>
      <c r="AF521" s="33"/>
      <c r="AG521" s="33"/>
      <c r="AH521" s="33"/>
      <c r="AI521" s="33"/>
      <c r="AJ521" s="33"/>
      <c r="AK521" s="33"/>
      <c r="AL521" s="33"/>
      <c r="AM521" s="33"/>
    </row>
    <row r="522" spans="1:39" ht="15.75" customHeight="1">
      <c r="A522" s="35" t="s">
        <v>10</v>
      </c>
      <c r="B522" s="60" t="s">
        <v>2552</v>
      </c>
      <c r="C522" s="50" t="s">
        <v>2559</v>
      </c>
      <c r="D522" s="43"/>
      <c r="E522" s="43"/>
      <c r="F522" s="220" t="s">
        <v>2574</v>
      </c>
      <c r="G522" s="228">
        <f t="shared" si="420"/>
        <v>0</v>
      </c>
      <c r="H522" s="228">
        <f t="shared" si="421"/>
        <v>0</v>
      </c>
      <c r="I522" s="228">
        <f t="shared" si="422"/>
        <v>0</v>
      </c>
      <c r="J522" s="228">
        <f t="shared" si="423"/>
        <v>0</v>
      </c>
      <c r="K522" s="228">
        <f t="shared" si="424"/>
        <v>0</v>
      </c>
      <c r="L522" s="228">
        <f t="shared" si="425"/>
        <v>0</v>
      </c>
      <c r="M522" s="44" t="s">
        <v>142</v>
      </c>
      <c r="N522" s="33">
        <v>0</v>
      </c>
      <c r="O522" s="43" t="s">
        <v>2575</v>
      </c>
      <c r="P522" s="33">
        <v>0</v>
      </c>
      <c r="Q522" s="43" t="s">
        <v>2576</v>
      </c>
      <c r="R522" s="33">
        <v>0</v>
      </c>
      <c r="S522" s="43" t="s">
        <v>2577</v>
      </c>
      <c r="T522" s="33">
        <v>0</v>
      </c>
      <c r="U522" s="43" t="s">
        <v>2578</v>
      </c>
      <c r="V522" s="33">
        <v>0</v>
      </c>
      <c r="W522" s="43" t="s">
        <v>2579</v>
      </c>
      <c r="X522" s="33">
        <v>0</v>
      </c>
      <c r="Y522" s="43" t="s">
        <v>2580</v>
      </c>
      <c r="Z522" s="65">
        <v>1</v>
      </c>
      <c r="AA522" s="66">
        <v>0</v>
      </c>
      <c r="AB522" s="33"/>
      <c r="AC522" s="33"/>
      <c r="AD522" s="33"/>
      <c r="AE522" s="33"/>
      <c r="AF522" s="33"/>
      <c r="AG522" s="33"/>
      <c r="AH522" s="33"/>
      <c r="AI522" s="33"/>
      <c r="AJ522" s="33"/>
      <c r="AK522" s="33"/>
      <c r="AL522" s="33"/>
      <c r="AM522" s="33"/>
    </row>
    <row r="523" spans="1:39" ht="15.75" customHeight="1">
      <c r="A523" s="35" t="s">
        <v>10</v>
      </c>
      <c r="B523" s="60" t="s">
        <v>2552</v>
      </c>
      <c r="C523" s="50" t="s">
        <v>2559</v>
      </c>
      <c r="D523" s="43"/>
      <c r="E523" s="43"/>
      <c r="F523" s="220" t="s">
        <v>2581</v>
      </c>
      <c r="G523" s="228">
        <f t="shared" si="420"/>
        <v>1</v>
      </c>
      <c r="H523" s="228">
        <f t="shared" si="421"/>
        <v>1</v>
      </c>
      <c r="I523" s="228">
        <f t="shared" si="422"/>
        <v>1</v>
      </c>
      <c r="J523" s="228">
        <f t="shared" si="423"/>
        <v>0</v>
      </c>
      <c r="K523" s="228">
        <f t="shared" si="424"/>
        <v>1</v>
      </c>
      <c r="L523" s="228">
        <f t="shared" si="425"/>
        <v>1</v>
      </c>
      <c r="M523" s="44" t="s">
        <v>120</v>
      </c>
      <c r="N523" s="185">
        <v>1</v>
      </c>
      <c r="O523" s="43" t="s">
        <v>2582</v>
      </c>
      <c r="P523" s="33">
        <v>1</v>
      </c>
      <c r="Q523" s="43" t="s">
        <v>2583</v>
      </c>
      <c r="R523" s="33">
        <v>1</v>
      </c>
      <c r="S523" s="43" t="s">
        <v>2584</v>
      </c>
      <c r="T523" s="185">
        <v>0</v>
      </c>
      <c r="U523" s="43" t="s">
        <v>2585</v>
      </c>
      <c r="V523" s="33">
        <v>1</v>
      </c>
      <c r="W523" s="43" t="s">
        <v>2586</v>
      </c>
      <c r="X523" s="33">
        <v>1</v>
      </c>
      <c r="Y523" s="43" t="s">
        <v>2587</v>
      </c>
      <c r="Z523" s="51">
        <v>1</v>
      </c>
      <c r="AA523" s="52">
        <v>0</v>
      </c>
      <c r="AB523" s="33"/>
      <c r="AC523" s="33"/>
      <c r="AD523" s="33"/>
      <c r="AE523" s="33"/>
      <c r="AF523" s="33"/>
      <c r="AG523" s="33"/>
      <c r="AH523" s="33"/>
      <c r="AI523" s="33"/>
      <c r="AJ523" s="33"/>
      <c r="AK523" s="33"/>
      <c r="AL523" s="33"/>
      <c r="AM523" s="33"/>
    </row>
    <row r="524" spans="1:39" ht="15.75" customHeight="1">
      <c r="A524" s="35" t="s">
        <v>10</v>
      </c>
      <c r="B524" s="60" t="s">
        <v>2552</v>
      </c>
      <c r="C524" s="50" t="s">
        <v>2559</v>
      </c>
      <c r="D524" s="43"/>
      <c r="E524" s="43"/>
      <c r="F524" s="220" t="s">
        <v>2588</v>
      </c>
      <c r="G524" s="228" t="str">
        <f t="shared" si="420"/>
        <v>N/A</v>
      </c>
      <c r="H524" s="228">
        <f t="shared" si="421"/>
        <v>1</v>
      </c>
      <c r="I524" s="228">
        <f t="shared" si="422"/>
        <v>0</v>
      </c>
      <c r="J524" s="228">
        <f t="shared" si="423"/>
        <v>0</v>
      </c>
      <c r="K524" s="228">
        <f t="shared" si="424"/>
        <v>1</v>
      </c>
      <c r="L524" s="228">
        <f t="shared" si="425"/>
        <v>0</v>
      </c>
      <c r="M524" s="44" t="s">
        <v>142</v>
      </c>
      <c r="N524" s="33">
        <v>-1</v>
      </c>
      <c r="O524" s="43" t="s">
        <v>2589</v>
      </c>
      <c r="P524" s="33">
        <v>1</v>
      </c>
      <c r="Q524" s="43" t="s">
        <v>2590</v>
      </c>
      <c r="R524" s="33">
        <v>0</v>
      </c>
      <c r="S524" s="43" t="s">
        <v>129</v>
      </c>
      <c r="T524" s="33">
        <v>0</v>
      </c>
      <c r="U524" s="43" t="s">
        <v>2591</v>
      </c>
      <c r="V524" s="33">
        <v>1</v>
      </c>
      <c r="W524" s="43" t="s">
        <v>2592</v>
      </c>
      <c r="X524" s="33">
        <v>0</v>
      </c>
      <c r="Y524" s="43" t="s">
        <v>2593</v>
      </c>
      <c r="Z524" s="65">
        <v>1</v>
      </c>
      <c r="AA524" s="66">
        <v>0</v>
      </c>
      <c r="AB524" s="33"/>
      <c r="AC524" s="33"/>
      <c r="AD524" s="33"/>
      <c r="AE524" s="33"/>
      <c r="AF524" s="33"/>
      <c r="AG524" s="33"/>
      <c r="AH524" s="33"/>
      <c r="AI524" s="33"/>
      <c r="AJ524" s="33"/>
      <c r="AK524" s="33"/>
      <c r="AL524" s="33"/>
      <c r="AM524" s="33"/>
    </row>
    <row r="525" spans="1:39" ht="15.75" customHeight="1">
      <c r="A525" s="35" t="s">
        <v>10</v>
      </c>
      <c r="B525" s="60" t="s">
        <v>2552</v>
      </c>
      <c r="C525" s="50" t="s">
        <v>2559</v>
      </c>
      <c r="D525" s="43"/>
      <c r="E525" s="43"/>
      <c r="F525" s="220" t="s">
        <v>2594</v>
      </c>
      <c r="G525" s="228" t="str">
        <f t="shared" si="420"/>
        <v>N/A</v>
      </c>
      <c r="H525" s="228">
        <f t="shared" si="421"/>
        <v>0</v>
      </c>
      <c r="I525" s="228">
        <f t="shared" si="422"/>
        <v>0</v>
      </c>
      <c r="J525" s="228">
        <f t="shared" si="423"/>
        <v>0</v>
      </c>
      <c r="K525" s="228">
        <f t="shared" si="424"/>
        <v>0.5</v>
      </c>
      <c r="L525" s="228">
        <f t="shared" si="425"/>
        <v>1</v>
      </c>
      <c r="M525" s="44" t="s">
        <v>120</v>
      </c>
      <c r="N525" s="33">
        <v>-1</v>
      </c>
      <c r="O525" s="43" t="s">
        <v>2595</v>
      </c>
      <c r="P525" s="33">
        <v>0</v>
      </c>
      <c r="Q525" s="43" t="s">
        <v>2596</v>
      </c>
      <c r="R525" s="33">
        <v>0</v>
      </c>
      <c r="S525" s="43" t="s">
        <v>129</v>
      </c>
      <c r="T525" s="33">
        <v>0</v>
      </c>
      <c r="U525" s="43" t="s">
        <v>2597</v>
      </c>
      <c r="V525" s="33">
        <v>0.5</v>
      </c>
      <c r="W525" s="43" t="s">
        <v>2598</v>
      </c>
      <c r="X525" s="33">
        <v>1</v>
      </c>
      <c r="Y525" s="43" t="s">
        <v>2599</v>
      </c>
      <c r="Z525" s="51">
        <v>1</v>
      </c>
      <c r="AA525" s="52">
        <v>0</v>
      </c>
      <c r="AB525" s="33"/>
      <c r="AC525" s="33"/>
      <c r="AD525" s="33"/>
      <c r="AE525" s="33"/>
      <c r="AF525" s="33"/>
      <c r="AG525" s="33"/>
      <c r="AH525" s="33"/>
      <c r="AI525" s="33"/>
      <c r="AJ525" s="33"/>
      <c r="AK525" s="33"/>
      <c r="AL525" s="33"/>
      <c r="AM525" s="33"/>
    </row>
    <row r="526" spans="1:39" ht="15.75" customHeight="1">
      <c r="A526" s="35" t="s">
        <v>10</v>
      </c>
      <c r="B526" s="60" t="s">
        <v>2552</v>
      </c>
      <c r="C526" s="50" t="s">
        <v>2559</v>
      </c>
      <c r="D526" s="43"/>
      <c r="E526" s="43"/>
      <c r="F526" s="220" t="s">
        <v>2600</v>
      </c>
      <c r="G526" s="228">
        <f t="shared" si="420"/>
        <v>1</v>
      </c>
      <c r="H526" s="228">
        <f t="shared" si="421"/>
        <v>0</v>
      </c>
      <c r="I526" s="228">
        <f t="shared" si="422"/>
        <v>0.5</v>
      </c>
      <c r="J526" s="228">
        <f t="shared" si="423"/>
        <v>1</v>
      </c>
      <c r="K526" s="228">
        <f t="shared" si="424"/>
        <v>1</v>
      </c>
      <c r="L526" s="228">
        <f t="shared" si="425"/>
        <v>0.5</v>
      </c>
      <c r="M526" s="44" t="s">
        <v>120</v>
      </c>
      <c r="N526" s="33">
        <v>1</v>
      </c>
      <c r="O526" s="43" t="s">
        <v>2601</v>
      </c>
      <c r="P526" s="185">
        <v>0</v>
      </c>
      <c r="Q526" s="43" t="s">
        <v>2602</v>
      </c>
      <c r="R526" s="33">
        <v>0.5</v>
      </c>
      <c r="S526" s="43" t="s">
        <v>129</v>
      </c>
      <c r="T526" s="33">
        <v>1</v>
      </c>
      <c r="U526" s="43" t="s">
        <v>2603</v>
      </c>
      <c r="V526" s="33">
        <v>1</v>
      </c>
      <c r="W526" s="43" t="s">
        <v>2604</v>
      </c>
      <c r="X526" s="33">
        <v>0.5</v>
      </c>
      <c r="Y526" s="43" t="s">
        <v>2605</v>
      </c>
      <c r="Z526" s="65">
        <v>1</v>
      </c>
      <c r="AA526" s="66">
        <v>0</v>
      </c>
      <c r="AB526" s="33"/>
      <c r="AC526" s="33"/>
      <c r="AD526" s="33"/>
      <c r="AE526" s="33"/>
      <c r="AF526" s="33"/>
      <c r="AG526" s="33"/>
      <c r="AH526" s="33"/>
      <c r="AI526" s="33"/>
      <c r="AJ526" s="33"/>
      <c r="AK526" s="33"/>
      <c r="AL526" s="33"/>
      <c r="AM526" s="33"/>
    </row>
    <row r="527" spans="1:39" ht="15.75" customHeight="1">
      <c r="A527" s="35" t="s">
        <v>10</v>
      </c>
      <c r="B527" s="60" t="s">
        <v>2552</v>
      </c>
      <c r="C527" s="50" t="s">
        <v>2559</v>
      </c>
      <c r="D527" s="43"/>
      <c r="E527" s="43"/>
      <c r="F527" s="220" t="s">
        <v>2606</v>
      </c>
      <c r="G527" s="228">
        <f t="shared" si="420"/>
        <v>0.5</v>
      </c>
      <c r="H527" s="228">
        <f t="shared" si="421"/>
        <v>0</v>
      </c>
      <c r="I527" s="228">
        <f t="shared" si="422"/>
        <v>0.5</v>
      </c>
      <c r="J527" s="228">
        <f t="shared" si="423"/>
        <v>0</v>
      </c>
      <c r="K527" s="228">
        <f t="shared" si="424"/>
        <v>0.5</v>
      </c>
      <c r="L527" s="228">
        <f t="shared" si="425"/>
        <v>0.5</v>
      </c>
      <c r="M527" s="44" t="s">
        <v>120</v>
      </c>
      <c r="N527" s="33">
        <v>0.5</v>
      </c>
      <c r="O527" s="43" t="s">
        <v>2607</v>
      </c>
      <c r="P527" s="33">
        <v>0</v>
      </c>
      <c r="Q527" s="43" t="s">
        <v>2608</v>
      </c>
      <c r="R527" s="33">
        <v>0.5</v>
      </c>
      <c r="S527" s="43" t="s">
        <v>129</v>
      </c>
      <c r="T527" s="33">
        <v>0</v>
      </c>
      <c r="U527" s="43" t="s">
        <v>2609</v>
      </c>
      <c r="V527" s="33">
        <v>0.5</v>
      </c>
      <c r="W527" s="43" t="s">
        <v>2610</v>
      </c>
      <c r="X527" s="33">
        <v>0.5</v>
      </c>
      <c r="Y527" s="43" t="s">
        <v>2611</v>
      </c>
      <c r="Z527" s="51">
        <v>1</v>
      </c>
      <c r="AA527" s="52">
        <v>0</v>
      </c>
      <c r="AB527" s="33"/>
      <c r="AC527" s="33"/>
      <c r="AD527" s="33"/>
      <c r="AE527" s="33"/>
      <c r="AF527" s="33"/>
      <c r="AG527" s="33"/>
      <c r="AH527" s="33"/>
      <c r="AI527" s="33"/>
      <c r="AJ527" s="33"/>
      <c r="AK527" s="33"/>
      <c r="AL527" s="33"/>
      <c r="AM527" s="33"/>
    </row>
    <row r="528" spans="1:39" ht="15.75" customHeight="1">
      <c r="A528" s="35" t="s">
        <v>10</v>
      </c>
      <c r="B528" s="60" t="s">
        <v>2552</v>
      </c>
      <c r="C528" s="50" t="s">
        <v>2559</v>
      </c>
      <c r="D528" s="43"/>
      <c r="E528" s="43"/>
      <c r="F528" s="220" t="s">
        <v>2612</v>
      </c>
      <c r="G528" s="228" t="str">
        <f t="shared" si="420"/>
        <v>N/A</v>
      </c>
      <c r="H528" s="228">
        <f t="shared" si="421"/>
        <v>0</v>
      </c>
      <c r="I528" s="228">
        <f t="shared" si="422"/>
        <v>0</v>
      </c>
      <c r="J528" s="228">
        <f t="shared" si="423"/>
        <v>0</v>
      </c>
      <c r="K528" s="228">
        <f t="shared" si="424"/>
        <v>1</v>
      </c>
      <c r="L528" s="228">
        <f t="shared" si="425"/>
        <v>1</v>
      </c>
      <c r="M528" s="44" t="s">
        <v>120</v>
      </c>
      <c r="N528" s="33">
        <v>-1</v>
      </c>
      <c r="O528" s="43" t="s">
        <v>2613</v>
      </c>
      <c r="P528" s="33">
        <v>0</v>
      </c>
      <c r="Q528" s="43" t="s">
        <v>2614</v>
      </c>
      <c r="R528" s="33">
        <v>0</v>
      </c>
      <c r="S528" s="43" t="s">
        <v>129</v>
      </c>
      <c r="T528" s="33">
        <v>0</v>
      </c>
      <c r="U528" s="43" t="s">
        <v>2615</v>
      </c>
      <c r="V528" s="33">
        <v>1</v>
      </c>
      <c r="W528" s="43" t="s">
        <v>2616</v>
      </c>
      <c r="X528" s="33">
        <v>1</v>
      </c>
      <c r="Y528" s="43" t="s">
        <v>2617</v>
      </c>
      <c r="Z528" s="51">
        <v>1</v>
      </c>
      <c r="AA528" s="52">
        <v>0</v>
      </c>
      <c r="AB528" s="33"/>
      <c r="AC528" s="33"/>
      <c r="AD528" s="33"/>
      <c r="AE528" s="33"/>
      <c r="AF528" s="33"/>
      <c r="AG528" s="33"/>
      <c r="AH528" s="33"/>
      <c r="AI528" s="33"/>
      <c r="AJ528" s="33"/>
      <c r="AK528" s="33"/>
      <c r="AL528" s="33"/>
      <c r="AM528" s="33"/>
    </row>
    <row r="529" spans="1:39" ht="15.75" customHeight="1">
      <c r="A529" s="35" t="s">
        <v>10</v>
      </c>
      <c r="B529" s="60" t="s">
        <v>2552</v>
      </c>
      <c r="C529" s="50" t="s">
        <v>2559</v>
      </c>
      <c r="D529" s="43"/>
      <c r="E529" s="43"/>
      <c r="F529" s="220" t="s">
        <v>2618</v>
      </c>
      <c r="G529" s="243">
        <f t="shared" si="420"/>
        <v>0.80200000000000005</v>
      </c>
      <c r="H529" s="243" t="str">
        <f t="shared" si="421"/>
        <v>N/A</v>
      </c>
      <c r="I529" s="243" t="str">
        <f t="shared" si="422"/>
        <v>N/A</v>
      </c>
      <c r="J529" s="248">
        <f t="shared" si="423"/>
        <v>0.59199999999999997</v>
      </c>
      <c r="K529" s="248">
        <f t="shared" si="424"/>
        <v>0.53</v>
      </c>
      <c r="L529" s="228" t="str">
        <f t="shared" si="425"/>
        <v>N/A</v>
      </c>
      <c r="M529" s="44" t="s">
        <v>502</v>
      </c>
      <c r="N529" s="196">
        <v>0.80200000000000005</v>
      </c>
      <c r="O529" s="185" t="s">
        <v>2619</v>
      </c>
      <c r="P529" s="197">
        <v>-1</v>
      </c>
      <c r="Q529" s="43" t="s">
        <v>2620</v>
      </c>
      <c r="R529" s="197">
        <v>-1</v>
      </c>
      <c r="S529" s="43" t="s">
        <v>2621</v>
      </c>
      <c r="T529" s="198">
        <v>0.59199999999999997</v>
      </c>
      <c r="U529" s="186" t="s">
        <v>2622</v>
      </c>
      <c r="V529" s="195">
        <v>0.53</v>
      </c>
      <c r="W529" s="43" t="s">
        <v>2623</v>
      </c>
      <c r="X529" s="33">
        <v>-1</v>
      </c>
      <c r="Y529" s="43" t="s">
        <v>2624</v>
      </c>
      <c r="Z529" s="79">
        <v>1</v>
      </c>
      <c r="AA529" s="66">
        <v>0</v>
      </c>
      <c r="AB529" s="33"/>
      <c r="AC529" s="33"/>
      <c r="AD529" s="33"/>
      <c r="AE529" s="33"/>
      <c r="AF529" s="33"/>
      <c r="AG529" s="33"/>
      <c r="AH529" s="33"/>
      <c r="AI529" s="33"/>
      <c r="AJ529" s="33"/>
      <c r="AK529" s="33"/>
      <c r="AL529" s="33"/>
      <c r="AM529" s="33"/>
    </row>
    <row r="530" spans="1:39" ht="15.75" customHeight="1">
      <c r="A530" s="35" t="s">
        <v>10</v>
      </c>
      <c r="B530" s="60" t="s">
        <v>2552</v>
      </c>
      <c r="C530" s="50" t="s">
        <v>2559</v>
      </c>
      <c r="D530" s="43"/>
      <c r="E530" s="43"/>
      <c r="F530" s="220" t="s">
        <v>2625</v>
      </c>
      <c r="G530" s="228">
        <f t="shared" si="420"/>
        <v>1</v>
      </c>
      <c r="H530" s="228">
        <f t="shared" si="421"/>
        <v>0</v>
      </c>
      <c r="I530" s="228">
        <f t="shared" si="422"/>
        <v>0</v>
      </c>
      <c r="J530" s="228">
        <f t="shared" si="423"/>
        <v>0.5</v>
      </c>
      <c r="K530" s="228">
        <f t="shared" si="424"/>
        <v>0.5</v>
      </c>
      <c r="L530" s="228">
        <f t="shared" si="425"/>
        <v>0.5</v>
      </c>
      <c r="M530" s="44" t="s">
        <v>120</v>
      </c>
      <c r="N530" s="33">
        <v>1</v>
      </c>
      <c r="O530" s="43" t="s">
        <v>2626</v>
      </c>
      <c r="P530" s="185">
        <v>0</v>
      </c>
      <c r="Q530" s="43" t="s">
        <v>2627</v>
      </c>
      <c r="R530" s="33">
        <v>0</v>
      </c>
      <c r="S530" s="43" t="s">
        <v>129</v>
      </c>
      <c r="T530" s="185">
        <v>0.5</v>
      </c>
      <c r="U530" s="43" t="s">
        <v>2628</v>
      </c>
      <c r="V530" s="33">
        <v>0.5</v>
      </c>
      <c r="W530" s="43" t="s">
        <v>2629</v>
      </c>
      <c r="X530" s="185">
        <v>0.5</v>
      </c>
      <c r="Y530" s="43" t="s">
        <v>2630</v>
      </c>
      <c r="Z530" s="65">
        <v>1</v>
      </c>
      <c r="AA530" s="66">
        <v>0</v>
      </c>
      <c r="AB530" s="33"/>
      <c r="AC530" s="33"/>
      <c r="AD530" s="33"/>
      <c r="AE530" s="33"/>
      <c r="AF530" s="33"/>
      <c r="AG530" s="33"/>
      <c r="AH530" s="33"/>
      <c r="AI530" s="33"/>
      <c r="AJ530" s="33"/>
      <c r="AK530" s="33"/>
      <c r="AL530" s="33"/>
      <c r="AM530" s="33"/>
    </row>
    <row r="531" spans="1:39" ht="15.75" customHeight="1">
      <c r="A531" s="35" t="s">
        <v>10</v>
      </c>
      <c r="B531" s="60" t="s">
        <v>2552</v>
      </c>
      <c r="C531" s="50" t="s">
        <v>2559</v>
      </c>
      <c r="D531" s="43"/>
      <c r="E531" s="43"/>
      <c r="F531" s="220" t="s">
        <v>2631</v>
      </c>
      <c r="G531" s="248">
        <f t="shared" si="420"/>
        <v>0.5</v>
      </c>
      <c r="H531" s="248">
        <f t="shared" si="421"/>
        <v>0.52380000000000004</v>
      </c>
      <c r="I531" s="228" t="str">
        <f t="shared" si="422"/>
        <v>N/A</v>
      </c>
      <c r="J531" s="248">
        <f t="shared" si="423"/>
        <v>0.5</v>
      </c>
      <c r="K531" s="248">
        <f t="shared" si="424"/>
        <v>0.33329999999999999</v>
      </c>
      <c r="L531" s="248">
        <f t="shared" si="425"/>
        <v>0.4839</v>
      </c>
      <c r="M531" s="44" t="s">
        <v>502</v>
      </c>
      <c r="N531" s="198">
        <v>0.5</v>
      </c>
      <c r="O531" s="43" t="s">
        <v>2632</v>
      </c>
      <c r="P531" s="195">
        <v>0.52380000000000004</v>
      </c>
      <c r="Q531" s="43" t="s">
        <v>2633</v>
      </c>
      <c r="R531" s="185">
        <v>-1</v>
      </c>
      <c r="S531" s="43" t="s">
        <v>2634</v>
      </c>
      <c r="T531" s="195">
        <v>0.5</v>
      </c>
      <c r="U531" s="43" t="s">
        <v>2635</v>
      </c>
      <c r="V531" s="195">
        <v>0.33329999999999999</v>
      </c>
      <c r="W531" s="43" t="s">
        <v>2636</v>
      </c>
      <c r="X531" s="195">
        <v>0.4839</v>
      </c>
      <c r="Y531" s="43" t="s">
        <v>2637</v>
      </c>
      <c r="Z531" s="79">
        <v>1</v>
      </c>
      <c r="AA531" s="66">
        <v>0</v>
      </c>
      <c r="AB531" s="33"/>
      <c r="AC531" s="33"/>
      <c r="AD531" s="33"/>
      <c r="AE531" s="33"/>
      <c r="AF531" s="33"/>
      <c r="AG531" s="33"/>
      <c r="AH531" s="33"/>
      <c r="AI531" s="33"/>
      <c r="AJ531" s="33"/>
      <c r="AK531" s="33"/>
      <c r="AL531" s="33"/>
      <c r="AM531" s="33"/>
    </row>
    <row r="532" spans="1:39" ht="15.75" customHeight="1">
      <c r="A532" s="35" t="s">
        <v>10</v>
      </c>
      <c r="B532" s="60" t="s">
        <v>2552</v>
      </c>
      <c r="C532" s="50" t="s">
        <v>2559</v>
      </c>
      <c r="D532" s="43"/>
      <c r="E532" s="43"/>
      <c r="F532" s="220" t="s">
        <v>2638</v>
      </c>
      <c r="G532" s="228">
        <f t="shared" si="420"/>
        <v>0</v>
      </c>
      <c r="H532" s="228">
        <f t="shared" si="421"/>
        <v>0.5</v>
      </c>
      <c r="I532" s="228">
        <f t="shared" si="422"/>
        <v>0</v>
      </c>
      <c r="J532" s="228">
        <f t="shared" si="423"/>
        <v>0</v>
      </c>
      <c r="K532" s="228">
        <f t="shared" si="424"/>
        <v>1</v>
      </c>
      <c r="L532" s="228">
        <f t="shared" si="425"/>
        <v>0</v>
      </c>
      <c r="M532" s="44" t="s">
        <v>120</v>
      </c>
      <c r="N532" s="33">
        <v>0</v>
      </c>
      <c r="O532" s="43" t="s">
        <v>2639</v>
      </c>
      <c r="P532" s="185">
        <v>0.5</v>
      </c>
      <c r="Q532" s="43" t="s">
        <v>2640</v>
      </c>
      <c r="R532" s="33">
        <v>0</v>
      </c>
      <c r="S532" s="43" t="s">
        <v>129</v>
      </c>
      <c r="T532" s="33">
        <v>0</v>
      </c>
      <c r="U532" s="43" t="s">
        <v>2641</v>
      </c>
      <c r="V532" s="33">
        <v>1</v>
      </c>
      <c r="W532" s="43" t="s">
        <v>2642</v>
      </c>
      <c r="X532" s="33">
        <v>0</v>
      </c>
      <c r="Y532" s="43" t="s">
        <v>2643</v>
      </c>
      <c r="Z532" s="65">
        <v>1</v>
      </c>
      <c r="AA532" s="66">
        <v>0</v>
      </c>
      <c r="AB532" s="33"/>
      <c r="AC532" s="33"/>
      <c r="AD532" s="33"/>
      <c r="AE532" s="33"/>
      <c r="AF532" s="33"/>
      <c r="AG532" s="33"/>
      <c r="AH532" s="33"/>
      <c r="AI532" s="33"/>
      <c r="AJ532" s="33"/>
      <c r="AK532" s="33"/>
      <c r="AL532" s="33"/>
      <c r="AM532" s="33"/>
    </row>
    <row r="533" spans="1:39" ht="15.75" customHeight="1">
      <c r="A533" s="35" t="s">
        <v>10</v>
      </c>
      <c r="B533" s="60" t="s">
        <v>2552</v>
      </c>
      <c r="C533" s="50" t="s">
        <v>2559</v>
      </c>
      <c r="D533" s="43"/>
      <c r="E533" s="43"/>
      <c r="F533" s="220" t="s">
        <v>2644</v>
      </c>
      <c r="G533" s="228" t="str">
        <f t="shared" si="420"/>
        <v>N/A</v>
      </c>
      <c r="H533" s="228" t="str">
        <f t="shared" si="421"/>
        <v>N/A</v>
      </c>
      <c r="I533" s="228" t="str">
        <f t="shared" si="422"/>
        <v>N/A</v>
      </c>
      <c r="J533" s="228" t="str">
        <f t="shared" si="423"/>
        <v>N/A</v>
      </c>
      <c r="K533" s="228" t="str">
        <f t="shared" si="424"/>
        <v>N/A</v>
      </c>
      <c r="L533" s="228" t="str">
        <f t="shared" si="425"/>
        <v>N/A</v>
      </c>
      <c r="M533" s="44" t="s">
        <v>2645</v>
      </c>
      <c r="N533" s="33">
        <v>-1</v>
      </c>
      <c r="O533" s="43" t="s">
        <v>2646</v>
      </c>
      <c r="P533" s="33">
        <v>-1</v>
      </c>
      <c r="Q533" s="43" t="s">
        <v>2647</v>
      </c>
      <c r="R533" s="33">
        <v>-1</v>
      </c>
      <c r="S533" s="43" t="s">
        <v>2648</v>
      </c>
      <c r="T533" s="33">
        <v>-1</v>
      </c>
      <c r="U533" s="43" t="s">
        <v>2649</v>
      </c>
      <c r="V533" s="33">
        <v>-1</v>
      </c>
      <c r="W533" s="43" t="s">
        <v>2650</v>
      </c>
      <c r="X533" s="33">
        <v>-1</v>
      </c>
      <c r="Y533" s="43" t="s">
        <v>2651</v>
      </c>
      <c r="Z533" s="65">
        <v>1</v>
      </c>
      <c r="AA533" s="66">
        <v>0</v>
      </c>
      <c r="AB533" s="33"/>
      <c r="AC533" s="33"/>
      <c r="AD533" s="33"/>
      <c r="AE533" s="33"/>
      <c r="AF533" s="33"/>
      <c r="AG533" s="33"/>
      <c r="AH533" s="33"/>
      <c r="AI533" s="33"/>
      <c r="AJ533" s="33"/>
      <c r="AK533" s="33"/>
      <c r="AL533" s="33"/>
      <c r="AM533" s="33"/>
    </row>
    <row r="534" spans="1:39" ht="15.75" customHeight="1">
      <c r="A534" s="35" t="s">
        <v>10</v>
      </c>
      <c r="B534" s="60" t="s">
        <v>2552</v>
      </c>
      <c r="C534" s="50" t="s">
        <v>2559</v>
      </c>
      <c r="D534" s="43"/>
      <c r="E534" s="43"/>
      <c r="F534" s="220" t="s">
        <v>2652</v>
      </c>
      <c r="G534" s="228">
        <f t="shared" si="420"/>
        <v>0</v>
      </c>
      <c r="H534" s="228">
        <f t="shared" si="421"/>
        <v>0</v>
      </c>
      <c r="I534" s="228">
        <f t="shared" si="422"/>
        <v>0</v>
      </c>
      <c r="J534" s="228">
        <f t="shared" si="423"/>
        <v>0</v>
      </c>
      <c r="K534" s="228">
        <f t="shared" si="424"/>
        <v>0.5</v>
      </c>
      <c r="L534" s="228">
        <f t="shared" si="425"/>
        <v>0.5</v>
      </c>
      <c r="M534" s="44" t="s">
        <v>120</v>
      </c>
      <c r="N534" s="33">
        <v>0</v>
      </c>
      <c r="O534" s="43" t="s">
        <v>2653</v>
      </c>
      <c r="P534" s="33">
        <v>0</v>
      </c>
      <c r="Q534" s="43" t="s">
        <v>2654</v>
      </c>
      <c r="R534" s="33">
        <v>0</v>
      </c>
      <c r="S534" s="43" t="s">
        <v>129</v>
      </c>
      <c r="T534" s="33">
        <v>0</v>
      </c>
      <c r="U534" s="43" t="s">
        <v>2655</v>
      </c>
      <c r="V534" s="33">
        <v>0.5</v>
      </c>
      <c r="W534" s="43" t="s">
        <v>2656</v>
      </c>
      <c r="X534" s="33">
        <v>0.5</v>
      </c>
      <c r="Y534" s="43" t="s">
        <v>2657</v>
      </c>
      <c r="Z534" s="65">
        <v>1</v>
      </c>
      <c r="AA534" s="66">
        <v>0</v>
      </c>
      <c r="AB534" s="33"/>
      <c r="AC534" s="33"/>
      <c r="AD534" s="33"/>
      <c r="AE534" s="33"/>
      <c r="AF534" s="33"/>
      <c r="AG534" s="33"/>
      <c r="AH534" s="33"/>
      <c r="AI534" s="33"/>
      <c r="AJ534" s="33"/>
      <c r="AK534" s="33"/>
      <c r="AL534" s="33"/>
      <c r="AM534" s="33"/>
    </row>
    <row r="535" spans="1:39" ht="15.75" customHeight="1">
      <c r="A535" s="35" t="s">
        <v>10</v>
      </c>
      <c r="B535" s="60" t="s">
        <v>2552</v>
      </c>
      <c r="C535" s="50" t="s">
        <v>2559</v>
      </c>
      <c r="D535" s="42" t="s">
        <v>2658</v>
      </c>
      <c r="E535" s="43"/>
      <c r="F535" s="228"/>
      <c r="G535" s="228">
        <f t="shared" ref="G535:L535" si="426">ROUND(AVERAGE(G536:G538),2)</f>
        <v>0.83</v>
      </c>
      <c r="H535" s="228">
        <f t="shared" si="426"/>
        <v>0.33</v>
      </c>
      <c r="I535" s="228">
        <f t="shared" si="426"/>
        <v>0.5</v>
      </c>
      <c r="J535" s="228">
        <f t="shared" si="426"/>
        <v>0.67</v>
      </c>
      <c r="K535" s="228">
        <f t="shared" si="426"/>
        <v>1</v>
      </c>
      <c r="L535" s="228">
        <f t="shared" si="426"/>
        <v>0.67</v>
      </c>
      <c r="M535" s="28"/>
      <c r="N535" s="33"/>
      <c r="O535" s="43"/>
      <c r="P535" s="33"/>
      <c r="Q535" s="43"/>
      <c r="R535" s="33"/>
      <c r="S535" s="43"/>
      <c r="T535" s="33"/>
      <c r="U535" s="43"/>
      <c r="V535" s="33"/>
      <c r="W535" s="43"/>
      <c r="X535" s="33"/>
      <c r="Y535" s="43"/>
      <c r="Z535" s="33"/>
      <c r="AA535" s="33"/>
      <c r="AB535" s="33"/>
      <c r="AC535" s="33"/>
      <c r="AD535" s="33"/>
      <c r="AE535" s="33"/>
      <c r="AF535" s="33"/>
      <c r="AG535" s="33"/>
      <c r="AH535" s="33"/>
      <c r="AI535" s="33"/>
      <c r="AJ535" s="33"/>
      <c r="AK535" s="33"/>
      <c r="AL535" s="33"/>
      <c r="AM535" s="33"/>
    </row>
    <row r="536" spans="1:39" ht="15.75" customHeight="1">
      <c r="A536" s="35" t="s">
        <v>10</v>
      </c>
      <c r="B536" s="60" t="s">
        <v>2552</v>
      </c>
      <c r="C536" s="50" t="s">
        <v>2559</v>
      </c>
      <c r="D536" s="43" t="s">
        <v>2658</v>
      </c>
      <c r="E536" s="43"/>
      <c r="F536" s="220" t="s">
        <v>2659</v>
      </c>
      <c r="G536" s="228">
        <f t="shared" ref="G536:G538" si="427">IF(N536&lt;0, "N/A", (N536 - AA536)/(Z536-AA536))</f>
        <v>1</v>
      </c>
      <c r="H536" s="228">
        <f t="shared" ref="H536:H538" si="428">IF(P536&lt;0, "N/A", (P536 - AA536)/(Z536-AA536))</f>
        <v>0</v>
      </c>
      <c r="I536" s="228">
        <f t="shared" ref="I536:I538" si="429">IF(R536&lt;0, "N/A", (R536 - AA536)/(Z536-AA536))</f>
        <v>1</v>
      </c>
      <c r="J536" s="228">
        <f t="shared" ref="J536:J538" si="430">IF(T536&lt;0, "N/A", (T536 - AA536)/(Z536-AA536))</f>
        <v>1</v>
      </c>
      <c r="K536" s="228">
        <f t="shared" ref="K536:K538" si="431">IF(V536&lt;0, "N/A", (V536 - AA536)/(Z536-AA536))</f>
        <v>1</v>
      </c>
      <c r="L536" s="228">
        <f t="shared" ref="L536:L538" si="432">IF(X536&lt;0, "N/A", (X536 - AA536)/(Z536-AA536))</f>
        <v>1</v>
      </c>
      <c r="M536" s="44" t="s">
        <v>120</v>
      </c>
      <c r="N536" s="33">
        <v>1</v>
      </c>
      <c r="O536" s="43" t="s">
        <v>2660</v>
      </c>
      <c r="P536" s="33">
        <v>0</v>
      </c>
      <c r="Q536" s="43" t="s">
        <v>2661</v>
      </c>
      <c r="R536" s="33">
        <v>1</v>
      </c>
      <c r="S536" s="43" t="s">
        <v>129</v>
      </c>
      <c r="T536" s="33">
        <v>1</v>
      </c>
      <c r="U536" s="43" t="s">
        <v>2662</v>
      </c>
      <c r="V536" s="33">
        <v>1</v>
      </c>
      <c r="W536" s="43" t="s">
        <v>2663</v>
      </c>
      <c r="X536" s="33">
        <v>1</v>
      </c>
      <c r="Y536" s="43" t="s">
        <v>2664</v>
      </c>
      <c r="Z536" s="65">
        <v>1</v>
      </c>
      <c r="AA536" s="66">
        <v>0</v>
      </c>
      <c r="AB536" s="33"/>
      <c r="AC536" s="33"/>
      <c r="AD536" s="33"/>
      <c r="AE536" s="33"/>
      <c r="AF536" s="33"/>
      <c r="AG536" s="33"/>
      <c r="AH536" s="33"/>
      <c r="AI536" s="33"/>
      <c r="AJ536" s="33"/>
      <c r="AK536" s="33"/>
      <c r="AL536" s="33"/>
      <c r="AM536" s="33"/>
    </row>
    <row r="537" spans="1:39" ht="15.75" customHeight="1">
      <c r="A537" s="35" t="s">
        <v>10</v>
      </c>
      <c r="B537" s="60" t="s">
        <v>2552</v>
      </c>
      <c r="C537" s="50" t="s">
        <v>2559</v>
      </c>
      <c r="D537" s="43" t="s">
        <v>2658</v>
      </c>
      <c r="E537" s="43"/>
      <c r="F537" s="220" t="s">
        <v>2665</v>
      </c>
      <c r="G537" s="228">
        <f t="shared" si="427"/>
        <v>1</v>
      </c>
      <c r="H537" s="228">
        <f t="shared" si="428"/>
        <v>1</v>
      </c>
      <c r="I537" s="228">
        <f t="shared" si="429"/>
        <v>0</v>
      </c>
      <c r="J537" s="228">
        <f t="shared" si="430"/>
        <v>1</v>
      </c>
      <c r="K537" s="228">
        <f t="shared" si="431"/>
        <v>1</v>
      </c>
      <c r="L537" s="228">
        <f t="shared" si="432"/>
        <v>1</v>
      </c>
      <c r="M537" s="44" t="s">
        <v>120</v>
      </c>
      <c r="N537" s="33">
        <v>1</v>
      </c>
      <c r="O537" s="43" t="s">
        <v>2666</v>
      </c>
      <c r="P537" s="33">
        <v>1</v>
      </c>
      <c r="Q537" s="43" t="s">
        <v>2667</v>
      </c>
      <c r="R537" s="33">
        <v>0</v>
      </c>
      <c r="S537" s="43" t="s">
        <v>129</v>
      </c>
      <c r="T537" s="33">
        <v>1</v>
      </c>
      <c r="U537" s="43" t="s">
        <v>2668</v>
      </c>
      <c r="V537" s="33">
        <v>1</v>
      </c>
      <c r="W537" s="43" t="s">
        <v>2669</v>
      </c>
      <c r="X537" s="33">
        <v>1</v>
      </c>
      <c r="Y537" s="43" t="s">
        <v>2670</v>
      </c>
      <c r="Z537" s="65">
        <v>1</v>
      </c>
      <c r="AA537" s="66">
        <v>0</v>
      </c>
      <c r="AB537" s="33"/>
      <c r="AC537" s="33"/>
      <c r="AD537" s="33"/>
      <c r="AE537" s="33"/>
      <c r="AF537" s="33"/>
      <c r="AG537" s="33"/>
      <c r="AH537" s="33"/>
      <c r="AI537" s="33"/>
      <c r="AJ537" s="33"/>
      <c r="AK537" s="33"/>
      <c r="AL537" s="33"/>
      <c r="AM537" s="33"/>
    </row>
    <row r="538" spans="1:39" ht="15.75" customHeight="1">
      <c r="A538" s="35" t="s">
        <v>10</v>
      </c>
      <c r="B538" s="60" t="s">
        <v>2552</v>
      </c>
      <c r="C538" s="50" t="s">
        <v>2559</v>
      </c>
      <c r="D538" s="43" t="s">
        <v>2658</v>
      </c>
      <c r="E538" s="43"/>
      <c r="F538" s="220" t="s">
        <v>2671</v>
      </c>
      <c r="G538" s="228">
        <f t="shared" si="427"/>
        <v>0.5</v>
      </c>
      <c r="H538" s="228">
        <f t="shared" si="428"/>
        <v>0</v>
      </c>
      <c r="I538" s="228">
        <f t="shared" si="429"/>
        <v>0.5</v>
      </c>
      <c r="J538" s="228">
        <f t="shared" si="430"/>
        <v>0</v>
      </c>
      <c r="K538" s="228">
        <f t="shared" si="431"/>
        <v>1</v>
      </c>
      <c r="L538" s="228">
        <f t="shared" si="432"/>
        <v>0</v>
      </c>
      <c r="M538" s="44" t="s">
        <v>120</v>
      </c>
      <c r="N538" s="185">
        <v>0.5</v>
      </c>
      <c r="O538" s="43" t="s">
        <v>2672</v>
      </c>
      <c r="P538" s="185">
        <v>0</v>
      </c>
      <c r="Q538" s="43" t="s">
        <v>2673</v>
      </c>
      <c r="R538" s="33">
        <v>0.5</v>
      </c>
      <c r="S538" s="43" t="s">
        <v>129</v>
      </c>
      <c r="T538" s="33">
        <v>0</v>
      </c>
      <c r="U538" s="43" t="s">
        <v>2674</v>
      </c>
      <c r="V538" s="33">
        <v>1</v>
      </c>
      <c r="W538" s="43" t="s">
        <v>2675</v>
      </c>
      <c r="X538" s="33">
        <v>0</v>
      </c>
      <c r="Y538" s="43" t="s">
        <v>2676</v>
      </c>
      <c r="Z538" s="65">
        <v>1</v>
      </c>
      <c r="AA538" s="66">
        <v>0</v>
      </c>
      <c r="AB538" s="33"/>
      <c r="AC538" s="33"/>
      <c r="AD538" s="33"/>
      <c r="AE538" s="33"/>
      <c r="AF538" s="33"/>
      <c r="AG538" s="33"/>
      <c r="AH538" s="33"/>
      <c r="AI538" s="33"/>
      <c r="AJ538" s="33"/>
      <c r="AK538" s="33"/>
      <c r="AL538" s="33"/>
      <c r="AM538" s="33"/>
    </row>
    <row r="539" spans="1:39" ht="15.75" customHeight="1">
      <c r="A539" s="35" t="s">
        <v>10</v>
      </c>
      <c r="B539" s="60" t="s">
        <v>2552</v>
      </c>
      <c r="C539" s="50" t="s">
        <v>2559</v>
      </c>
      <c r="D539" s="42" t="s">
        <v>2677</v>
      </c>
      <c r="E539" s="43"/>
      <c r="F539" s="228"/>
      <c r="G539" s="228">
        <f t="shared" ref="G539:L539" si="433">ROUND(AVERAGE(G540:G542),2)</f>
        <v>0.5</v>
      </c>
      <c r="H539" s="228">
        <f t="shared" si="433"/>
        <v>1</v>
      </c>
      <c r="I539" s="228">
        <f t="shared" si="433"/>
        <v>1</v>
      </c>
      <c r="J539" s="228">
        <f t="shared" si="433"/>
        <v>0.5</v>
      </c>
      <c r="K539" s="228">
        <f t="shared" si="433"/>
        <v>1</v>
      </c>
      <c r="L539" s="228">
        <f t="shared" si="433"/>
        <v>0.75</v>
      </c>
      <c r="M539" s="28"/>
      <c r="N539" s="33"/>
      <c r="O539" s="43"/>
      <c r="P539" s="33"/>
      <c r="Q539" s="43"/>
      <c r="R539" s="33"/>
      <c r="S539" s="43"/>
      <c r="T539" s="33"/>
      <c r="U539" s="43"/>
      <c r="V539" s="33"/>
      <c r="W539" s="43"/>
      <c r="X539" s="33"/>
      <c r="Y539" s="43"/>
      <c r="Z539" s="33"/>
      <c r="AA539" s="33"/>
      <c r="AB539" s="33"/>
      <c r="AC539" s="33"/>
      <c r="AD539" s="33"/>
      <c r="AE539" s="33"/>
      <c r="AF539" s="33"/>
      <c r="AG539" s="33"/>
      <c r="AH539" s="33"/>
      <c r="AI539" s="33"/>
      <c r="AJ539" s="33"/>
      <c r="AK539" s="33"/>
      <c r="AL539" s="33"/>
      <c r="AM539" s="33"/>
    </row>
    <row r="540" spans="1:39" ht="15.75" customHeight="1">
      <c r="A540" s="35" t="s">
        <v>10</v>
      </c>
      <c r="B540" s="60" t="s">
        <v>2552</v>
      </c>
      <c r="C540" s="50" t="s">
        <v>2559</v>
      </c>
      <c r="D540" s="43" t="s">
        <v>2677</v>
      </c>
      <c r="E540" s="43"/>
      <c r="F540" s="220" t="s">
        <v>2678</v>
      </c>
      <c r="G540" s="228">
        <f t="shared" ref="G540:G542" si="434">IF(N540&lt;0, "N/A", (N540 - AA540)/(Z540-AA540))</f>
        <v>1</v>
      </c>
      <c r="H540" s="228">
        <f t="shared" ref="H540:H542" si="435">IF(P540&lt;0, "N/A", (P540 - AA540)/(Z540-AA540))</f>
        <v>1</v>
      </c>
      <c r="I540" s="228">
        <f t="shared" ref="I540:I542" si="436">IF(R540&lt;0, "N/A", (R540 - AA540)/(Z540-AA540))</f>
        <v>1</v>
      </c>
      <c r="J540" s="228">
        <f t="shared" ref="J540:J542" si="437">IF(T540&lt;0, "N/A", (T540 - AA540)/(Z540-AA540))</f>
        <v>1</v>
      </c>
      <c r="K540" s="228">
        <f t="shared" ref="K540:K542" si="438">IF(V540&lt;0, "N/A", (V540 - AA540)/(Z540-AA540))</f>
        <v>1</v>
      </c>
      <c r="L540" s="228">
        <f t="shared" ref="L540:L542" si="439">IF(X540&lt;0, "N/A", (X540 - AA540)/(Z540-AA540))</f>
        <v>1</v>
      </c>
      <c r="M540" s="44" t="s">
        <v>120</v>
      </c>
      <c r="N540" s="33">
        <v>1</v>
      </c>
      <c r="O540" s="43" t="s">
        <v>2679</v>
      </c>
      <c r="P540" s="33">
        <v>1</v>
      </c>
      <c r="Q540" s="43" t="s">
        <v>2680</v>
      </c>
      <c r="R540" s="33">
        <v>1</v>
      </c>
      <c r="S540" s="43" t="s">
        <v>129</v>
      </c>
      <c r="T540" s="33">
        <v>1</v>
      </c>
      <c r="U540" s="43" t="s">
        <v>2681</v>
      </c>
      <c r="V540" s="33">
        <v>1</v>
      </c>
      <c r="W540" s="43" t="s">
        <v>2682</v>
      </c>
      <c r="X540" s="33">
        <v>1</v>
      </c>
      <c r="Y540" s="43" t="s">
        <v>2683</v>
      </c>
      <c r="Z540" s="65">
        <v>1</v>
      </c>
      <c r="AA540" s="66">
        <v>0</v>
      </c>
      <c r="AB540" s="33"/>
      <c r="AC540" s="33"/>
      <c r="AD540" s="33"/>
      <c r="AE540" s="33"/>
      <c r="AF540" s="33"/>
      <c r="AG540" s="33"/>
      <c r="AH540" s="33"/>
      <c r="AI540" s="33"/>
      <c r="AJ540" s="33"/>
      <c r="AK540" s="33"/>
      <c r="AL540" s="33"/>
      <c r="AM540" s="33"/>
    </row>
    <row r="541" spans="1:39" ht="15.75" customHeight="1">
      <c r="A541" s="35" t="s">
        <v>10</v>
      </c>
      <c r="B541" s="60" t="s">
        <v>2552</v>
      </c>
      <c r="C541" s="50" t="s">
        <v>2559</v>
      </c>
      <c r="D541" s="43" t="s">
        <v>2677</v>
      </c>
      <c r="E541" s="43"/>
      <c r="F541" s="220" t="s">
        <v>2684</v>
      </c>
      <c r="G541" s="228">
        <f t="shared" si="434"/>
        <v>0</v>
      </c>
      <c r="H541" s="228">
        <f t="shared" si="435"/>
        <v>1</v>
      </c>
      <c r="I541" s="228">
        <f t="shared" si="436"/>
        <v>1</v>
      </c>
      <c r="J541" s="228">
        <f t="shared" si="437"/>
        <v>0</v>
      </c>
      <c r="K541" s="228">
        <f t="shared" si="438"/>
        <v>1</v>
      </c>
      <c r="L541" s="228">
        <f t="shared" si="439"/>
        <v>0.5</v>
      </c>
      <c r="M541" s="44" t="s">
        <v>120</v>
      </c>
      <c r="N541" s="185">
        <v>0</v>
      </c>
      <c r="O541" s="43" t="s">
        <v>2685</v>
      </c>
      <c r="P541" s="33">
        <v>1</v>
      </c>
      <c r="Q541" s="43" t="s">
        <v>2686</v>
      </c>
      <c r="R541" s="33">
        <v>1</v>
      </c>
      <c r="S541" s="43" t="s">
        <v>129</v>
      </c>
      <c r="T541" s="33">
        <v>0</v>
      </c>
      <c r="U541" s="43" t="s">
        <v>2687</v>
      </c>
      <c r="V541" s="33">
        <v>1</v>
      </c>
      <c r="W541" s="43" t="s">
        <v>2688</v>
      </c>
      <c r="X541" s="33">
        <v>0.5</v>
      </c>
      <c r="Y541" s="43" t="s">
        <v>2689</v>
      </c>
      <c r="Z541" s="65">
        <v>1</v>
      </c>
      <c r="AA541" s="66">
        <v>0</v>
      </c>
      <c r="AB541" s="33"/>
      <c r="AC541" s="33"/>
      <c r="AD541" s="33"/>
      <c r="AE541" s="33"/>
      <c r="AF541" s="33"/>
      <c r="AG541" s="33"/>
      <c r="AH541" s="33"/>
      <c r="AI541" s="33"/>
      <c r="AJ541" s="33"/>
      <c r="AK541" s="33"/>
      <c r="AL541" s="33"/>
      <c r="AM541" s="33"/>
    </row>
    <row r="542" spans="1:39" ht="15.75" customHeight="1">
      <c r="A542" s="35" t="s">
        <v>10</v>
      </c>
      <c r="B542" s="60" t="s">
        <v>2552</v>
      </c>
      <c r="C542" s="50" t="s">
        <v>2559</v>
      </c>
      <c r="D542" s="43" t="s">
        <v>2677</v>
      </c>
      <c r="E542" s="43"/>
      <c r="F542" s="220" t="s">
        <v>2690</v>
      </c>
      <c r="G542" s="228" t="str">
        <f t="shared" si="434"/>
        <v>N/A</v>
      </c>
      <c r="H542" s="228" t="str">
        <f t="shared" si="435"/>
        <v>N/A</v>
      </c>
      <c r="I542" s="228" t="str">
        <f t="shared" si="436"/>
        <v>N/A</v>
      </c>
      <c r="J542" s="228" t="str">
        <f t="shared" si="437"/>
        <v>N/A</v>
      </c>
      <c r="K542" s="228" t="str">
        <f t="shared" si="438"/>
        <v>N/A</v>
      </c>
      <c r="L542" s="228" t="str">
        <f t="shared" si="439"/>
        <v>N/A</v>
      </c>
      <c r="M542" s="44" t="s">
        <v>502</v>
      </c>
      <c r="N542" s="33">
        <v>-1</v>
      </c>
      <c r="O542" s="43" t="s">
        <v>2691</v>
      </c>
      <c r="P542" s="33">
        <v>-1</v>
      </c>
      <c r="Q542" s="43" t="s">
        <v>2692</v>
      </c>
      <c r="R542" s="33">
        <v>-1</v>
      </c>
      <c r="S542" s="43" t="s">
        <v>2693</v>
      </c>
      <c r="T542" s="33">
        <v>-1</v>
      </c>
      <c r="U542" s="43" t="s">
        <v>2694</v>
      </c>
      <c r="V542" s="33">
        <v>-1</v>
      </c>
      <c r="W542" s="43" t="s">
        <v>2695</v>
      </c>
      <c r="X542" s="33">
        <v>-1</v>
      </c>
      <c r="Y542" s="43" t="s">
        <v>2696</v>
      </c>
      <c r="Z542" s="65"/>
      <c r="AA542" s="66"/>
      <c r="AB542" s="33"/>
      <c r="AC542" s="33"/>
      <c r="AD542" s="33"/>
      <c r="AE542" s="33"/>
      <c r="AF542" s="33"/>
      <c r="AG542" s="33"/>
      <c r="AH542" s="33"/>
      <c r="AI542" s="33"/>
      <c r="AJ542" s="33"/>
      <c r="AK542" s="33"/>
      <c r="AL542" s="33"/>
      <c r="AM542" s="33"/>
    </row>
    <row r="543" spans="1:39" ht="15.75" customHeight="1">
      <c r="A543" s="35" t="s">
        <v>10</v>
      </c>
      <c r="B543" s="60" t="s">
        <v>2552</v>
      </c>
      <c r="C543" s="50" t="s">
        <v>2559</v>
      </c>
      <c r="D543" s="42" t="s">
        <v>2697</v>
      </c>
      <c r="E543" s="43"/>
      <c r="F543" s="228"/>
      <c r="G543" s="228">
        <f t="shared" ref="G543:L543" si="440">ROUND(AVERAGE(G544:G552),2)</f>
        <v>0.93</v>
      </c>
      <c r="H543" s="228">
        <f t="shared" si="440"/>
        <v>0.06</v>
      </c>
      <c r="I543" s="228">
        <f t="shared" si="440"/>
        <v>0.5</v>
      </c>
      <c r="J543" s="228">
        <f t="shared" si="440"/>
        <v>0.72</v>
      </c>
      <c r="K543" s="228">
        <f t="shared" si="440"/>
        <v>0.89</v>
      </c>
      <c r="L543" s="228">
        <f t="shared" si="440"/>
        <v>0.78</v>
      </c>
      <c r="M543" s="28"/>
      <c r="N543" s="33"/>
      <c r="O543" s="43"/>
      <c r="P543" s="33"/>
      <c r="Q543" s="43"/>
      <c r="R543" s="33"/>
      <c r="S543" s="43"/>
      <c r="T543" s="33"/>
      <c r="U543" s="43"/>
      <c r="V543" s="33"/>
      <c r="W543" s="43"/>
      <c r="X543" s="33"/>
      <c r="Y543" s="43"/>
      <c r="Z543" s="33"/>
      <c r="AA543" s="33"/>
      <c r="AB543" s="33"/>
      <c r="AC543" s="33"/>
      <c r="AD543" s="33"/>
      <c r="AE543" s="33"/>
      <c r="AF543" s="33"/>
      <c r="AG543" s="33"/>
      <c r="AH543" s="33"/>
      <c r="AI543" s="33"/>
      <c r="AJ543" s="33"/>
      <c r="AK543" s="33"/>
      <c r="AL543" s="33"/>
      <c r="AM543" s="33"/>
    </row>
    <row r="544" spans="1:39" ht="15.75" customHeight="1">
      <c r="A544" s="35" t="s">
        <v>10</v>
      </c>
      <c r="B544" s="60" t="s">
        <v>2552</v>
      </c>
      <c r="C544" s="50" t="s">
        <v>2559</v>
      </c>
      <c r="D544" s="43" t="s">
        <v>2697</v>
      </c>
      <c r="E544" s="43"/>
      <c r="F544" s="220" t="s">
        <v>2698</v>
      </c>
      <c r="G544" s="228">
        <f t="shared" ref="G544:G552" si="441">IF(N544&lt;0, "N/A", (N544 - AA544)/(Z544-AA544))</f>
        <v>1</v>
      </c>
      <c r="H544" s="228">
        <f t="shared" ref="H544:H552" si="442">IF(P544&lt;0, "N/A", (P544 - AA544)/(Z544-AA544))</f>
        <v>0.5</v>
      </c>
      <c r="I544" s="228">
        <f t="shared" ref="I544:I552" si="443">IF(R544&lt;0, "N/A", (R544 - AA544)/(Z544-AA544))</f>
        <v>1</v>
      </c>
      <c r="J544" s="228">
        <f t="shared" ref="J544:J552" si="444">IF(T544&lt;0, "N/A", (T544 - AA544)/(Z544-AA544))</f>
        <v>1</v>
      </c>
      <c r="K544" s="228">
        <f t="shared" ref="K544:K552" si="445">IF(V544&lt;0, "N/A", (V544 - AA544)/(Z544-AA544))</f>
        <v>1</v>
      </c>
      <c r="L544" s="228">
        <f t="shared" ref="L544:L552" si="446">IF(X544&lt;0, "N/A", (X544 - AA544)/(Z544-AA544))</f>
        <v>0.5</v>
      </c>
      <c r="M544" s="44" t="s">
        <v>120</v>
      </c>
      <c r="N544" s="33">
        <v>1</v>
      </c>
      <c r="O544" s="43" t="s">
        <v>2699</v>
      </c>
      <c r="P544" s="33">
        <v>0.5</v>
      </c>
      <c r="Q544" s="43" t="s">
        <v>2700</v>
      </c>
      <c r="R544" s="33">
        <v>1</v>
      </c>
      <c r="S544" s="43" t="s">
        <v>129</v>
      </c>
      <c r="T544" s="33">
        <v>1</v>
      </c>
      <c r="U544" s="43" t="s">
        <v>2701</v>
      </c>
      <c r="V544" s="33">
        <v>1</v>
      </c>
      <c r="W544" s="43" t="s">
        <v>2702</v>
      </c>
      <c r="X544" s="33">
        <v>0.5</v>
      </c>
      <c r="Y544" s="43" t="s">
        <v>2703</v>
      </c>
      <c r="Z544" s="65">
        <v>1</v>
      </c>
      <c r="AA544" s="66">
        <v>0</v>
      </c>
      <c r="AB544" s="33"/>
      <c r="AC544" s="33"/>
      <c r="AD544" s="33"/>
      <c r="AE544" s="33"/>
      <c r="AF544" s="33"/>
      <c r="AG544" s="33"/>
      <c r="AH544" s="33"/>
      <c r="AI544" s="33"/>
      <c r="AJ544" s="33"/>
      <c r="AK544" s="33"/>
      <c r="AL544" s="33"/>
      <c r="AM544" s="33"/>
    </row>
    <row r="545" spans="1:39" ht="15.75" customHeight="1">
      <c r="A545" s="35" t="s">
        <v>10</v>
      </c>
      <c r="B545" s="60" t="s">
        <v>2552</v>
      </c>
      <c r="C545" s="50" t="s">
        <v>2559</v>
      </c>
      <c r="D545" s="43" t="s">
        <v>2697</v>
      </c>
      <c r="E545" s="43"/>
      <c r="F545" s="220" t="s">
        <v>2704</v>
      </c>
      <c r="G545" s="228">
        <f t="shared" si="441"/>
        <v>1</v>
      </c>
      <c r="H545" s="228">
        <f t="shared" si="442"/>
        <v>0</v>
      </c>
      <c r="I545" s="228">
        <f t="shared" si="443"/>
        <v>1</v>
      </c>
      <c r="J545" s="228">
        <f t="shared" si="444"/>
        <v>1</v>
      </c>
      <c r="K545" s="228">
        <f t="shared" si="445"/>
        <v>1</v>
      </c>
      <c r="L545" s="228">
        <f t="shared" si="446"/>
        <v>0.5</v>
      </c>
      <c r="M545" s="44" t="s">
        <v>120</v>
      </c>
      <c r="N545" s="33">
        <v>1</v>
      </c>
      <c r="O545" s="43" t="s">
        <v>2705</v>
      </c>
      <c r="P545" s="33">
        <v>0</v>
      </c>
      <c r="Q545" s="43" t="s">
        <v>2706</v>
      </c>
      <c r="R545" s="33">
        <v>1</v>
      </c>
      <c r="S545" s="43" t="s">
        <v>129</v>
      </c>
      <c r="T545" s="33">
        <v>1</v>
      </c>
      <c r="U545" s="43" t="s">
        <v>2707</v>
      </c>
      <c r="V545" s="33">
        <v>1</v>
      </c>
      <c r="W545" s="43" t="s">
        <v>2708</v>
      </c>
      <c r="X545" s="33">
        <v>0.5</v>
      </c>
      <c r="Y545" s="43" t="s">
        <v>2709</v>
      </c>
      <c r="Z545" s="65">
        <v>1</v>
      </c>
      <c r="AA545" s="66">
        <v>0</v>
      </c>
      <c r="AB545" s="33"/>
      <c r="AC545" s="33"/>
      <c r="AD545" s="33"/>
      <c r="AE545" s="33"/>
      <c r="AF545" s="33"/>
      <c r="AG545" s="33"/>
      <c r="AH545" s="33"/>
      <c r="AI545" s="33"/>
      <c r="AJ545" s="33"/>
      <c r="AK545" s="33"/>
      <c r="AL545" s="33"/>
      <c r="AM545" s="33"/>
    </row>
    <row r="546" spans="1:39" ht="15.75" customHeight="1">
      <c r="A546" s="35" t="s">
        <v>10</v>
      </c>
      <c r="B546" s="60" t="s">
        <v>2552</v>
      </c>
      <c r="C546" s="50" t="s">
        <v>2559</v>
      </c>
      <c r="D546" s="43" t="s">
        <v>2697</v>
      </c>
      <c r="E546" s="43"/>
      <c r="F546" s="220" t="s">
        <v>2710</v>
      </c>
      <c r="G546" s="228">
        <f t="shared" si="441"/>
        <v>1</v>
      </c>
      <c r="H546" s="228">
        <f t="shared" si="442"/>
        <v>0</v>
      </c>
      <c r="I546" s="228">
        <f t="shared" si="443"/>
        <v>0.5</v>
      </c>
      <c r="J546" s="228">
        <f t="shared" si="444"/>
        <v>1</v>
      </c>
      <c r="K546" s="228">
        <f t="shared" si="445"/>
        <v>1</v>
      </c>
      <c r="L546" s="228">
        <f t="shared" si="446"/>
        <v>1</v>
      </c>
      <c r="M546" s="44" t="s">
        <v>120</v>
      </c>
      <c r="N546" s="33">
        <v>1</v>
      </c>
      <c r="O546" s="43" t="s">
        <v>2711</v>
      </c>
      <c r="P546" s="185">
        <v>0</v>
      </c>
      <c r="Q546" s="43" t="s">
        <v>2712</v>
      </c>
      <c r="R546" s="33">
        <v>0.5</v>
      </c>
      <c r="S546" s="43" t="s">
        <v>129</v>
      </c>
      <c r="T546" s="33">
        <v>1</v>
      </c>
      <c r="U546" s="43" t="s">
        <v>129</v>
      </c>
      <c r="V546" s="33">
        <v>1</v>
      </c>
      <c r="W546" s="43" t="s">
        <v>2713</v>
      </c>
      <c r="X546" s="33">
        <v>1</v>
      </c>
      <c r="Y546" s="43" t="s">
        <v>2714</v>
      </c>
      <c r="Z546" s="65">
        <v>1</v>
      </c>
      <c r="AA546" s="66">
        <v>0</v>
      </c>
      <c r="AB546" s="33"/>
      <c r="AC546" s="33"/>
      <c r="AD546" s="33"/>
      <c r="AE546" s="33"/>
      <c r="AF546" s="33"/>
      <c r="AG546" s="33"/>
      <c r="AH546" s="33"/>
      <c r="AI546" s="33"/>
      <c r="AJ546" s="33"/>
      <c r="AK546" s="33"/>
      <c r="AL546" s="33"/>
      <c r="AM546" s="33"/>
    </row>
    <row r="547" spans="1:39" ht="15.75" customHeight="1">
      <c r="A547" s="35" t="s">
        <v>10</v>
      </c>
      <c r="B547" s="60" t="s">
        <v>2552</v>
      </c>
      <c r="C547" s="50" t="s">
        <v>2559</v>
      </c>
      <c r="D547" s="43" t="s">
        <v>2697</v>
      </c>
      <c r="E547" s="43"/>
      <c r="F547" s="220" t="s">
        <v>2715</v>
      </c>
      <c r="G547" s="228">
        <f t="shared" si="441"/>
        <v>1</v>
      </c>
      <c r="H547" s="228">
        <f t="shared" si="442"/>
        <v>0</v>
      </c>
      <c r="I547" s="228">
        <f t="shared" si="443"/>
        <v>0.5</v>
      </c>
      <c r="J547" s="228">
        <f t="shared" si="444"/>
        <v>1</v>
      </c>
      <c r="K547" s="228">
        <f t="shared" si="445"/>
        <v>1</v>
      </c>
      <c r="L547" s="228">
        <f t="shared" si="446"/>
        <v>1</v>
      </c>
      <c r="M547" s="44" t="s">
        <v>120</v>
      </c>
      <c r="N547" s="33">
        <v>1</v>
      </c>
      <c r="O547" s="43" t="s">
        <v>2716</v>
      </c>
      <c r="P547" s="185">
        <v>0</v>
      </c>
      <c r="Q547" s="43" t="s">
        <v>2712</v>
      </c>
      <c r="R547" s="33">
        <v>0.5</v>
      </c>
      <c r="S547" s="43" t="s">
        <v>2717</v>
      </c>
      <c r="T547" s="33">
        <v>1</v>
      </c>
      <c r="U547" s="43" t="s">
        <v>2718</v>
      </c>
      <c r="V547" s="33">
        <v>1</v>
      </c>
      <c r="W547" s="43" t="s">
        <v>2719</v>
      </c>
      <c r="X547" s="33">
        <v>1</v>
      </c>
      <c r="Y547" s="43" t="s">
        <v>2720</v>
      </c>
      <c r="Z547" s="65">
        <v>1</v>
      </c>
      <c r="AA547" s="66">
        <v>0</v>
      </c>
      <c r="AB547" s="33"/>
      <c r="AC547" s="33"/>
      <c r="AD547" s="33"/>
      <c r="AE547" s="33"/>
      <c r="AF547" s="33"/>
      <c r="AG547" s="33"/>
      <c r="AH547" s="33"/>
      <c r="AI547" s="33"/>
      <c r="AJ547" s="33"/>
      <c r="AK547" s="33"/>
      <c r="AL547" s="33"/>
      <c r="AM547" s="33"/>
    </row>
    <row r="548" spans="1:39" ht="15.75" customHeight="1">
      <c r="A548" s="35" t="s">
        <v>10</v>
      </c>
      <c r="B548" s="60" t="s">
        <v>2552</v>
      </c>
      <c r="C548" s="50" t="s">
        <v>2559</v>
      </c>
      <c r="D548" s="43" t="s">
        <v>2697</v>
      </c>
      <c r="E548" s="43"/>
      <c r="F548" s="220" t="s">
        <v>2721</v>
      </c>
      <c r="G548" s="228">
        <f t="shared" si="441"/>
        <v>1</v>
      </c>
      <c r="H548" s="228">
        <f t="shared" si="442"/>
        <v>0</v>
      </c>
      <c r="I548" s="228">
        <f t="shared" si="443"/>
        <v>1</v>
      </c>
      <c r="J548" s="228">
        <f t="shared" si="444"/>
        <v>1</v>
      </c>
      <c r="K548" s="228">
        <f t="shared" si="445"/>
        <v>1</v>
      </c>
      <c r="L548" s="228">
        <f t="shared" si="446"/>
        <v>1</v>
      </c>
      <c r="M548" s="44" t="s">
        <v>120</v>
      </c>
      <c r="N548" s="33">
        <v>1</v>
      </c>
      <c r="O548" s="43" t="s">
        <v>2722</v>
      </c>
      <c r="P548" s="185">
        <v>0</v>
      </c>
      <c r="Q548" s="43" t="s">
        <v>2712</v>
      </c>
      <c r="R548" s="33">
        <v>1</v>
      </c>
      <c r="S548" s="43" t="s">
        <v>129</v>
      </c>
      <c r="T548" s="33">
        <v>1</v>
      </c>
      <c r="U548" s="43" t="s">
        <v>129</v>
      </c>
      <c r="V548" s="33">
        <v>1</v>
      </c>
      <c r="W548" s="43" t="s">
        <v>2723</v>
      </c>
      <c r="X548" s="33">
        <v>1</v>
      </c>
      <c r="Y548" s="43" t="s">
        <v>2724</v>
      </c>
      <c r="Z548" s="65">
        <v>1</v>
      </c>
      <c r="AA548" s="66">
        <v>0</v>
      </c>
      <c r="AB548" s="33"/>
      <c r="AC548" s="33"/>
      <c r="AD548" s="33"/>
      <c r="AE548" s="33"/>
      <c r="AF548" s="33"/>
      <c r="AG548" s="33"/>
      <c r="AH548" s="33"/>
      <c r="AI548" s="33"/>
      <c r="AJ548" s="33"/>
      <c r="AK548" s="33"/>
      <c r="AL548" s="33"/>
      <c r="AM548" s="33"/>
    </row>
    <row r="549" spans="1:39" ht="15.75" customHeight="1">
      <c r="A549" s="35" t="s">
        <v>10</v>
      </c>
      <c r="B549" s="60" t="s">
        <v>2552</v>
      </c>
      <c r="C549" s="50" t="s">
        <v>2559</v>
      </c>
      <c r="D549" s="43" t="s">
        <v>2697</v>
      </c>
      <c r="E549" s="43"/>
      <c r="F549" s="220" t="s">
        <v>2725</v>
      </c>
      <c r="G549" s="228">
        <f t="shared" si="441"/>
        <v>1</v>
      </c>
      <c r="H549" s="228">
        <f t="shared" si="442"/>
        <v>0</v>
      </c>
      <c r="I549" s="228">
        <f t="shared" si="443"/>
        <v>0</v>
      </c>
      <c r="J549" s="228">
        <f t="shared" si="444"/>
        <v>1</v>
      </c>
      <c r="K549" s="228">
        <f t="shared" si="445"/>
        <v>1</v>
      </c>
      <c r="L549" s="228">
        <f t="shared" si="446"/>
        <v>0.5</v>
      </c>
      <c r="M549" s="44" t="s">
        <v>120</v>
      </c>
      <c r="N549" s="33">
        <v>1</v>
      </c>
      <c r="O549" s="43" t="s">
        <v>2726</v>
      </c>
      <c r="P549" s="185">
        <v>0</v>
      </c>
      <c r="Q549" s="43" t="s">
        <v>2712</v>
      </c>
      <c r="R549" s="33">
        <v>0</v>
      </c>
      <c r="S549" s="43" t="s">
        <v>129</v>
      </c>
      <c r="T549" s="33">
        <v>1</v>
      </c>
      <c r="U549" s="43" t="s">
        <v>2727</v>
      </c>
      <c r="V549" s="33">
        <v>1</v>
      </c>
      <c r="W549" s="43" t="s">
        <v>2728</v>
      </c>
      <c r="X549" s="33">
        <v>0.5</v>
      </c>
      <c r="Y549" s="43" t="s">
        <v>2729</v>
      </c>
      <c r="Z549" s="65">
        <v>1</v>
      </c>
      <c r="AA549" s="66">
        <v>0</v>
      </c>
      <c r="AB549" s="33"/>
      <c r="AC549" s="33"/>
      <c r="AD549" s="33"/>
      <c r="AE549" s="33"/>
      <c r="AF549" s="33"/>
      <c r="AG549" s="33"/>
      <c r="AH549" s="33"/>
      <c r="AI549" s="33"/>
      <c r="AJ549" s="33"/>
      <c r="AK549" s="33"/>
      <c r="AL549" s="33"/>
      <c r="AM549" s="33"/>
    </row>
    <row r="550" spans="1:39" ht="15.75" customHeight="1">
      <c r="A550" s="35" t="s">
        <v>10</v>
      </c>
      <c r="B550" s="60" t="s">
        <v>2552</v>
      </c>
      <c r="C550" s="50" t="s">
        <v>2559</v>
      </c>
      <c r="D550" s="43" t="s">
        <v>2697</v>
      </c>
      <c r="E550" s="43"/>
      <c r="F550" s="220" t="s">
        <v>2730</v>
      </c>
      <c r="G550" s="228" t="str">
        <f t="shared" si="441"/>
        <v>N/A</v>
      </c>
      <c r="H550" s="228">
        <f t="shared" si="442"/>
        <v>0</v>
      </c>
      <c r="I550" s="228">
        <f t="shared" si="443"/>
        <v>0.5</v>
      </c>
      <c r="J550" s="228">
        <f t="shared" si="444"/>
        <v>0.5</v>
      </c>
      <c r="K550" s="228">
        <f t="shared" si="445"/>
        <v>1</v>
      </c>
      <c r="L550" s="228">
        <f t="shared" si="446"/>
        <v>1</v>
      </c>
      <c r="M550" s="44" t="s">
        <v>120</v>
      </c>
      <c r="N550" s="33">
        <v>-1</v>
      </c>
      <c r="O550" s="43" t="s">
        <v>2731</v>
      </c>
      <c r="P550" s="185">
        <v>0</v>
      </c>
      <c r="Q550" s="43" t="s">
        <v>2712</v>
      </c>
      <c r="R550" s="33">
        <v>0.5</v>
      </c>
      <c r="S550" s="43" t="s">
        <v>129</v>
      </c>
      <c r="T550" s="33">
        <v>0.5</v>
      </c>
      <c r="U550" s="43" t="s">
        <v>2732</v>
      </c>
      <c r="V550" s="33">
        <v>1</v>
      </c>
      <c r="W550" s="43" t="s">
        <v>2733</v>
      </c>
      <c r="X550" s="33">
        <v>1</v>
      </c>
      <c r="Y550" s="43" t="s">
        <v>2734</v>
      </c>
      <c r="Z550" s="65">
        <v>1</v>
      </c>
      <c r="AA550" s="66">
        <v>0</v>
      </c>
      <c r="AB550" s="33"/>
      <c r="AC550" s="33"/>
      <c r="AD550" s="33"/>
      <c r="AE550" s="33"/>
      <c r="AF550" s="33"/>
      <c r="AG550" s="33"/>
      <c r="AH550" s="33"/>
      <c r="AI550" s="33"/>
      <c r="AJ550" s="33"/>
      <c r="AK550" s="33"/>
      <c r="AL550" s="33"/>
      <c r="AM550" s="33"/>
    </row>
    <row r="551" spans="1:39" ht="15.75" customHeight="1">
      <c r="A551" s="35" t="s">
        <v>10</v>
      </c>
      <c r="B551" s="60" t="s">
        <v>2552</v>
      </c>
      <c r="C551" s="50" t="s">
        <v>2559</v>
      </c>
      <c r="D551" s="43" t="s">
        <v>2697</v>
      </c>
      <c r="E551" s="43"/>
      <c r="F551" s="220" t="s">
        <v>2735</v>
      </c>
      <c r="G551" s="228" t="str">
        <f t="shared" si="441"/>
        <v>N/A</v>
      </c>
      <c r="H551" s="228">
        <f t="shared" si="442"/>
        <v>0</v>
      </c>
      <c r="I551" s="228">
        <f t="shared" si="443"/>
        <v>0</v>
      </c>
      <c r="J551" s="228">
        <f t="shared" si="444"/>
        <v>0</v>
      </c>
      <c r="K551" s="228">
        <f t="shared" si="445"/>
        <v>0.5</v>
      </c>
      <c r="L551" s="228">
        <f t="shared" si="446"/>
        <v>1</v>
      </c>
      <c r="M551" s="44" t="s">
        <v>120</v>
      </c>
      <c r="N551" s="33">
        <v>-1</v>
      </c>
      <c r="O551" s="43" t="s">
        <v>2736</v>
      </c>
      <c r="P551" s="185">
        <v>0</v>
      </c>
      <c r="Q551" s="43" t="s">
        <v>2712</v>
      </c>
      <c r="R551" s="33">
        <v>0</v>
      </c>
      <c r="S551" s="43" t="s">
        <v>129</v>
      </c>
      <c r="T551" s="33">
        <v>0</v>
      </c>
      <c r="U551" s="43" t="s">
        <v>2737</v>
      </c>
      <c r="V551" s="33">
        <v>0.5</v>
      </c>
      <c r="W551" s="43" t="s">
        <v>2738</v>
      </c>
      <c r="X551" s="33">
        <v>1</v>
      </c>
      <c r="Y551" s="43" t="s">
        <v>2739</v>
      </c>
      <c r="Z551" s="65">
        <v>1</v>
      </c>
      <c r="AA551" s="66">
        <v>0</v>
      </c>
      <c r="AB551" s="33"/>
      <c r="AC551" s="33"/>
      <c r="AD551" s="33"/>
      <c r="AE551" s="33"/>
      <c r="AF551" s="33"/>
      <c r="AG551" s="33"/>
      <c r="AH551" s="33"/>
      <c r="AI551" s="33"/>
      <c r="AJ551" s="33"/>
      <c r="AK551" s="33"/>
      <c r="AL551" s="33"/>
      <c r="AM551" s="33"/>
    </row>
    <row r="552" spans="1:39" ht="15.75" customHeight="1">
      <c r="A552" s="35" t="s">
        <v>10</v>
      </c>
      <c r="B552" s="60" t="s">
        <v>2552</v>
      </c>
      <c r="C552" s="50" t="s">
        <v>2559</v>
      </c>
      <c r="D552" s="43" t="s">
        <v>2697</v>
      </c>
      <c r="E552" s="43"/>
      <c r="F552" s="220" t="s">
        <v>2740</v>
      </c>
      <c r="G552" s="228">
        <f t="shared" si="441"/>
        <v>0.5</v>
      </c>
      <c r="H552" s="228">
        <f t="shared" si="442"/>
        <v>0</v>
      </c>
      <c r="I552" s="228">
        <f t="shared" si="443"/>
        <v>0</v>
      </c>
      <c r="J552" s="228">
        <f t="shared" si="444"/>
        <v>0</v>
      </c>
      <c r="K552" s="228">
        <f t="shared" si="445"/>
        <v>0.5</v>
      </c>
      <c r="L552" s="228">
        <f t="shared" si="446"/>
        <v>0.5</v>
      </c>
      <c r="M552" s="44" t="s">
        <v>120</v>
      </c>
      <c r="N552" s="33">
        <v>0.5</v>
      </c>
      <c r="O552" s="43" t="s">
        <v>2741</v>
      </c>
      <c r="P552" s="185">
        <v>0</v>
      </c>
      <c r="Q552" s="43" t="s">
        <v>2712</v>
      </c>
      <c r="R552" s="33">
        <v>0</v>
      </c>
      <c r="S552" s="43" t="s">
        <v>129</v>
      </c>
      <c r="T552" s="33">
        <v>0</v>
      </c>
      <c r="U552" s="43" t="s">
        <v>2742</v>
      </c>
      <c r="V552" s="33">
        <v>0.5</v>
      </c>
      <c r="W552" s="43" t="s">
        <v>2743</v>
      </c>
      <c r="X552" s="33">
        <v>0.5</v>
      </c>
      <c r="Y552" s="43" t="s">
        <v>2744</v>
      </c>
      <c r="Z552" s="65">
        <v>1</v>
      </c>
      <c r="AA552" s="66">
        <v>0</v>
      </c>
      <c r="AB552" s="33"/>
      <c r="AC552" s="33"/>
      <c r="AD552" s="33"/>
      <c r="AE552" s="33"/>
      <c r="AF552" s="33"/>
      <c r="AG552" s="33"/>
      <c r="AH552" s="33"/>
      <c r="AI552" s="33"/>
      <c r="AJ552" s="33"/>
      <c r="AK552" s="33"/>
      <c r="AL552" s="33"/>
      <c r="AM552" s="33"/>
    </row>
    <row r="553" spans="1:39" ht="15.75" customHeight="1">
      <c r="A553" s="35" t="s">
        <v>10</v>
      </c>
      <c r="B553" s="60" t="s">
        <v>2552</v>
      </c>
      <c r="C553" s="50" t="s">
        <v>2559</v>
      </c>
      <c r="D553" s="42" t="s">
        <v>2745</v>
      </c>
      <c r="E553" s="43"/>
      <c r="F553" s="228"/>
      <c r="G553" s="228">
        <f t="shared" ref="G553:L553" si="447">ROUND(AVERAGE(G554:G557),2)</f>
        <v>0.5</v>
      </c>
      <c r="H553" s="228">
        <f t="shared" si="447"/>
        <v>0.5</v>
      </c>
      <c r="I553" s="228">
        <f t="shared" si="447"/>
        <v>0</v>
      </c>
      <c r="J553" s="228">
        <f t="shared" si="447"/>
        <v>0.38</v>
      </c>
      <c r="K553" s="228">
        <f t="shared" si="447"/>
        <v>0.5</v>
      </c>
      <c r="L553" s="228">
        <f t="shared" si="447"/>
        <v>0.75</v>
      </c>
      <c r="M553" s="28"/>
      <c r="N553" s="33"/>
      <c r="O553" s="43"/>
      <c r="P553" s="33"/>
      <c r="Q553" s="43"/>
      <c r="R553" s="33"/>
      <c r="S553" s="43"/>
      <c r="T553" s="33"/>
      <c r="U553" s="43"/>
      <c r="V553" s="33"/>
      <c r="W553" s="43"/>
      <c r="X553" s="33"/>
      <c r="Y553" s="43"/>
      <c r="Z553" s="33"/>
      <c r="AA553" s="33"/>
      <c r="AB553" s="33"/>
      <c r="AC553" s="33"/>
      <c r="AD553" s="33"/>
      <c r="AE553" s="33"/>
      <c r="AF553" s="33"/>
      <c r="AG553" s="33"/>
      <c r="AH553" s="33"/>
      <c r="AI553" s="33"/>
      <c r="AJ553" s="33"/>
      <c r="AK553" s="33"/>
      <c r="AL553" s="33"/>
      <c r="AM553" s="33"/>
    </row>
    <row r="554" spans="1:39" ht="15.75" customHeight="1">
      <c r="A554" s="35" t="s">
        <v>10</v>
      </c>
      <c r="B554" s="60" t="s">
        <v>2552</v>
      </c>
      <c r="C554" s="50" t="s">
        <v>2559</v>
      </c>
      <c r="D554" s="43" t="s">
        <v>2745</v>
      </c>
      <c r="E554" s="43"/>
      <c r="F554" s="220" t="s">
        <v>2746</v>
      </c>
      <c r="G554" s="228">
        <f t="shared" ref="G554:G559" si="448">IF(N554&lt;0, "N/A", (N554 - AA554)/(Z554-AA554))</f>
        <v>1</v>
      </c>
      <c r="H554" s="228">
        <f t="shared" ref="H554:H558" si="449">IF(P554&lt;0, "N/A", (P554 - AA554)/(Z554-AA554))</f>
        <v>1</v>
      </c>
      <c r="I554" s="228">
        <f t="shared" ref="I554:I559" si="450">IF(R554&lt;0, "N/A", (R554 - AA554)/(Z554-AA554))</f>
        <v>0</v>
      </c>
      <c r="J554" s="228">
        <f t="shared" ref="J554:J559" si="451">IF(T554&lt;0, "N/A", (T554 - AA554)/(Z554-AA554))</f>
        <v>1</v>
      </c>
      <c r="K554" s="228">
        <f t="shared" ref="K554:K559" si="452">IF(V554&lt;0, "N/A", (V554 - AA554)/(Z554-AA554))</f>
        <v>1</v>
      </c>
      <c r="L554" s="228">
        <f t="shared" ref="L554:L559" si="453">IF(X554&lt;0, "N/A", (X554 - AA554)/(Z554-AA554))</f>
        <v>1</v>
      </c>
      <c r="M554" s="44" t="s">
        <v>120</v>
      </c>
      <c r="N554" s="33">
        <v>1</v>
      </c>
      <c r="O554" s="43" t="s">
        <v>2747</v>
      </c>
      <c r="P554" s="33">
        <v>1</v>
      </c>
      <c r="Q554" s="43" t="s">
        <v>2748</v>
      </c>
      <c r="R554" s="33">
        <v>0</v>
      </c>
      <c r="S554" s="43" t="s">
        <v>129</v>
      </c>
      <c r="T554" s="33">
        <v>1</v>
      </c>
      <c r="U554" s="43" t="s">
        <v>2749</v>
      </c>
      <c r="V554" s="33">
        <v>1</v>
      </c>
      <c r="W554" s="43" t="s">
        <v>2750</v>
      </c>
      <c r="X554" s="33">
        <v>1</v>
      </c>
      <c r="Y554" s="43" t="s">
        <v>2751</v>
      </c>
      <c r="Z554" s="65">
        <v>1</v>
      </c>
      <c r="AA554" s="66">
        <v>0</v>
      </c>
      <c r="AB554" s="33"/>
      <c r="AC554" s="33"/>
      <c r="AD554" s="33"/>
      <c r="AE554" s="33"/>
      <c r="AF554" s="33"/>
      <c r="AG554" s="33"/>
      <c r="AH554" s="33"/>
      <c r="AI554" s="33"/>
      <c r="AJ554" s="33"/>
      <c r="AK554" s="33"/>
      <c r="AL554" s="33"/>
      <c r="AM554" s="33"/>
    </row>
    <row r="555" spans="1:39" ht="15.75" customHeight="1">
      <c r="A555" s="35" t="s">
        <v>10</v>
      </c>
      <c r="B555" s="60" t="s">
        <v>2552</v>
      </c>
      <c r="C555" s="50" t="s">
        <v>2559</v>
      </c>
      <c r="D555" s="43" t="s">
        <v>2745</v>
      </c>
      <c r="E555" s="43"/>
      <c r="F555" s="220" t="s">
        <v>2752</v>
      </c>
      <c r="G555" s="228">
        <f t="shared" si="448"/>
        <v>0.5</v>
      </c>
      <c r="H555" s="228">
        <f t="shared" si="449"/>
        <v>0.5</v>
      </c>
      <c r="I555" s="228">
        <f t="shared" si="450"/>
        <v>0</v>
      </c>
      <c r="J555" s="228">
        <f t="shared" si="451"/>
        <v>0</v>
      </c>
      <c r="K555" s="228">
        <f t="shared" si="452"/>
        <v>1</v>
      </c>
      <c r="L555" s="228">
        <f t="shared" si="453"/>
        <v>1</v>
      </c>
      <c r="M555" s="44" t="s">
        <v>120</v>
      </c>
      <c r="N555" s="33">
        <v>0.5</v>
      </c>
      <c r="O555" s="43" t="s">
        <v>2753</v>
      </c>
      <c r="P555" s="33">
        <v>0.5</v>
      </c>
      <c r="Q555" s="43" t="s">
        <v>2754</v>
      </c>
      <c r="R555" s="33">
        <v>0</v>
      </c>
      <c r="S555" s="43" t="s">
        <v>129</v>
      </c>
      <c r="T555" s="33">
        <v>0</v>
      </c>
      <c r="U555" s="43" t="s">
        <v>2755</v>
      </c>
      <c r="V555" s="33">
        <v>1</v>
      </c>
      <c r="W555" s="43" t="s">
        <v>2756</v>
      </c>
      <c r="X555" s="33">
        <v>1</v>
      </c>
      <c r="Y555" s="43" t="s">
        <v>2757</v>
      </c>
      <c r="Z555" s="65">
        <v>1</v>
      </c>
      <c r="AA555" s="66">
        <v>0</v>
      </c>
      <c r="AB555" s="33"/>
      <c r="AC555" s="33"/>
      <c r="AD555" s="33"/>
      <c r="AE555" s="33"/>
      <c r="AF555" s="33"/>
      <c r="AG555" s="33"/>
      <c r="AH555" s="33"/>
      <c r="AI555" s="33"/>
      <c r="AJ555" s="33"/>
      <c r="AK555" s="33"/>
      <c r="AL555" s="33"/>
      <c r="AM555" s="33"/>
    </row>
    <row r="556" spans="1:39" ht="15.75" customHeight="1">
      <c r="A556" s="35" t="s">
        <v>10</v>
      </c>
      <c r="B556" s="60" t="s">
        <v>2552</v>
      </c>
      <c r="C556" s="50" t="s">
        <v>2559</v>
      </c>
      <c r="D556" s="43" t="s">
        <v>2745</v>
      </c>
      <c r="E556" s="43"/>
      <c r="F556" s="220" t="s">
        <v>2758</v>
      </c>
      <c r="G556" s="228">
        <f t="shared" si="448"/>
        <v>0.5</v>
      </c>
      <c r="H556" s="228" t="str">
        <f t="shared" si="449"/>
        <v>N/A</v>
      </c>
      <c r="I556" s="228">
        <f t="shared" si="450"/>
        <v>0</v>
      </c>
      <c r="J556" s="228">
        <f t="shared" si="451"/>
        <v>0.5</v>
      </c>
      <c r="K556" s="228">
        <f t="shared" si="452"/>
        <v>0</v>
      </c>
      <c r="L556" s="228">
        <f t="shared" si="453"/>
        <v>1</v>
      </c>
      <c r="M556" s="44" t="s">
        <v>120</v>
      </c>
      <c r="N556" s="33">
        <v>0.5</v>
      </c>
      <c r="O556" s="43" t="s">
        <v>2759</v>
      </c>
      <c r="P556" s="33">
        <v>-1</v>
      </c>
      <c r="Q556" s="43" t="s">
        <v>2760</v>
      </c>
      <c r="R556" s="33">
        <v>0</v>
      </c>
      <c r="S556" s="43" t="s">
        <v>129</v>
      </c>
      <c r="T556" s="33">
        <v>0.5</v>
      </c>
      <c r="U556" s="43" t="s">
        <v>2761</v>
      </c>
      <c r="V556" s="33">
        <v>0</v>
      </c>
      <c r="W556" s="43" t="s">
        <v>2762</v>
      </c>
      <c r="X556" s="33">
        <v>1</v>
      </c>
      <c r="Y556" s="43" t="s">
        <v>2763</v>
      </c>
      <c r="Z556" s="65">
        <v>1</v>
      </c>
      <c r="AA556" s="66">
        <v>0</v>
      </c>
      <c r="AB556" s="33"/>
      <c r="AC556" s="33"/>
      <c r="AD556" s="33"/>
      <c r="AE556" s="33"/>
      <c r="AF556" s="33"/>
      <c r="AG556" s="33"/>
      <c r="AH556" s="33"/>
      <c r="AI556" s="33"/>
      <c r="AJ556" s="33"/>
      <c r="AK556" s="33"/>
      <c r="AL556" s="33"/>
      <c r="AM556" s="33"/>
    </row>
    <row r="557" spans="1:39" ht="15.75" customHeight="1">
      <c r="A557" s="35" t="s">
        <v>10</v>
      </c>
      <c r="B557" s="60" t="s">
        <v>2552</v>
      </c>
      <c r="C557" s="50" t="s">
        <v>2559</v>
      </c>
      <c r="D557" s="43" t="s">
        <v>2745</v>
      </c>
      <c r="E557" s="43"/>
      <c r="F557" s="220" t="s">
        <v>2764</v>
      </c>
      <c r="G557" s="228">
        <f t="shared" si="448"/>
        <v>0</v>
      </c>
      <c r="H557" s="228">
        <f t="shared" si="449"/>
        <v>0</v>
      </c>
      <c r="I557" s="228">
        <f t="shared" si="450"/>
        <v>0</v>
      </c>
      <c r="J557" s="228">
        <f t="shared" si="451"/>
        <v>0</v>
      </c>
      <c r="K557" s="228">
        <f t="shared" si="452"/>
        <v>0</v>
      </c>
      <c r="L557" s="228">
        <f t="shared" si="453"/>
        <v>0</v>
      </c>
      <c r="M557" s="44" t="s">
        <v>120</v>
      </c>
      <c r="N557" s="33">
        <v>0</v>
      </c>
      <c r="O557" s="43" t="s">
        <v>2765</v>
      </c>
      <c r="P557" s="33">
        <v>0</v>
      </c>
      <c r="Q557" s="43" t="s">
        <v>2766</v>
      </c>
      <c r="R557" s="33">
        <v>0</v>
      </c>
      <c r="S557" s="43" t="s">
        <v>129</v>
      </c>
      <c r="T557" s="33">
        <v>0</v>
      </c>
      <c r="U557" s="43" t="s">
        <v>2767</v>
      </c>
      <c r="V557" s="33">
        <v>0</v>
      </c>
      <c r="W557" s="43" t="s">
        <v>2768</v>
      </c>
      <c r="X557" s="33">
        <v>0</v>
      </c>
      <c r="Y557" s="43" t="s">
        <v>2769</v>
      </c>
      <c r="Z557" s="65">
        <v>1</v>
      </c>
      <c r="AA557" s="66">
        <v>0</v>
      </c>
      <c r="AB557" s="33"/>
      <c r="AC557" s="33"/>
      <c r="AD557" s="33"/>
      <c r="AE557" s="33"/>
      <c r="AF557" s="33"/>
      <c r="AG557" s="33"/>
      <c r="AH557" s="33"/>
      <c r="AI557" s="33"/>
      <c r="AJ557" s="33"/>
      <c r="AK557" s="33"/>
      <c r="AL557" s="33"/>
      <c r="AM557" s="33"/>
    </row>
    <row r="558" spans="1:39" ht="15.75" customHeight="1">
      <c r="A558" s="35" t="s">
        <v>10</v>
      </c>
      <c r="B558" s="60" t="s">
        <v>2552</v>
      </c>
      <c r="C558" s="50" t="s">
        <v>2559</v>
      </c>
      <c r="D558" s="43"/>
      <c r="E558" s="43"/>
      <c r="F558" s="220" t="s">
        <v>2770</v>
      </c>
      <c r="G558" s="248">
        <f t="shared" si="448"/>
        <v>0.74255822642919411</v>
      </c>
      <c r="H558" s="248">
        <f t="shared" si="449"/>
        <v>0.2693984306887533</v>
      </c>
      <c r="I558" s="248">
        <f t="shared" si="450"/>
        <v>0.61078590110848174</v>
      </c>
      <c r="J558" s="248">
        <f t="shared" si="451"/>
        <v>0.94009216589861766</v>
      </c>
      <c r="K558" s="248">
        <f t="shared" si="452"/>
        <v>0.44314360443392703</v>
      </c>
      <c r="L558" s="248">
        <f t="shared" si="453"/>
        <v>0.30539295055424087</v>
      </c>
      <c r="M558" s="44" t="s">
        <v>1457</v>
      </c>
      <c r="N558" s="195">
        <v>0.59619999999999995</v>
      </c>
      <c r="O558" s="43" t="s">
        <v>2771</v>
      </c>
      <c r="P558" s="195">
        <v>0.21629999999999999</v>
      </c>
      <c r="Q558" s="43" t="s">
        <v>2772</v>
      </c>
      <c r="R558" s="198">
        <v>0.4904</v>
      </c>
      <c r="S558" s="186" t="s">
        <v>2773</v>
      </c>
      <c r="T558" s="198">
        <v>0.75480000000000003</v>
      </c>
      <c r="U558" s="199">
        <v>0.15379999999999999</v>
      </c>
      <c r="V558" s="195">
        <v>0.35580000000000001</v>
      </c>
      <c r="W558" s="43" t="s">
        <v>2774</v>
      </c>
      <c r="X558" s="198">
        <v>0.2452</v>
      </c>
      <c r="Y558" s="186" t="s">
        <v>2775</v>
      </c>
      <c r="Z558" s="58">
        <v>0.80289999999999995</v>
      </c>
      <c r="AA558" s="66">
        <v>0</v>
      </c>
      <c r="AB558" s="33"/>
      <c r="AC558" s="33"/>
      <c r="AD558" s="33"/>
      <c r="AE558" s="33"/>
      <c r="AF558" s="33"/>
      <c r="AG558" s="33"/>
      <c r="AH558" s="33"/>
      <c r="AI558" s="33"/>
      <c r="AJ558" s="33"/>
      <c r="AK558" s="33"/>
      <c r="AL558" s="33"/>
      <c r="AM558" s="33"/>
    </row>
    <row r="559" spans="1:39" ht="15.75" customHeight="1">
      <c r="A559" s="35" t="s">
        <v>10</v>
      </c>
      <c r="B559" s="60" t="s">
        <v>2552</v>
      </c>
      <c r="C559" s="50" t="s">
        <v>2559</v>
      </c>
      <c r="D559" s="43"/>
      <c r="E559" s="43"/>
      <c r="F559" s="220" t="s">
        <v>2776</v>
      </c>
      <c r="G559" s="228">
        <f t="shared" si="448"/>
        <v>0.55555555555555558</v>
      </c>
      <c r="H559" s="228">
        <f>IF(P559&lt;0, "N/A", IF(P559&lt;AA559,0,(P559 - AA559)/(Z559-AA559)))</f>
        <v>0</v>
      </c>
      <c r="I559" s="228">
        <f t="shared" si="450"/>
        <v>0.3611111111111111</v>
      </c>
      <c r="J559" s="228">
        <f t="shared" si="451"/>
        <v>0.83333333333333337</v>
      </c>
      <c r="K559" s="228">
        <f t="shared" si="452"/>
        <v>0.3611111111111111</v>
      </c>
      <c r="L559" s="228">
        <f t="shared" si="453"/>
        <v>0.19444444444444445</v>
      </c>
      <c r="M559" s="44" t="s">
        <v>1457</v>
      </c>
      <c r="N559" s="33">
        <v>46</v>
      </c>
      <c r="O559" s="43" t="s">
        <v>2777</v>
      </c>
      <c r="P559" s="33">
        <v>23</v>
      </c>
      <c r="Q559" s="43" t="s">
        <v>2778</v>
      </c>
      <c r="R559" s="33">
        <v>39</v>
      </c>
      <c r="S559" s="43" t="s">
        <v>2779</v>
      </c>
      <c r="T559" s="33">
        <v>56</v>
      </c>
      <c r="U559" s="43" t="s">
        <v>2780</v>
      </c>
      <c r="V559" s="33">
        <v>39</v>
      </c>
      <c r="W559" s="43" t="s">
        <v>2781</v>
      </c>
      <c r="X559" s="33">
        <v>33</v>
      </c>
      <c r="Y559" s="43" t="s">
        <v>2782</v>
      </c>
      <c r="Z559" s="65">
        <v>62</v>
      </c>
      <c r="AA559" s="66">
        <v>26</v>
      </c>
      <c r="AB559" s="33"/>
      <c r="AC559" s="33"/>
      <c r="AD559" s="33"/>
      <c r="AE559" s="33"/>
      <c r="AF559" s="33"/>
      <c r="AG559" s="33"/>
      <c r="AH559" s="33"/>
      <c r="AI559" s="33"/>
      <c r="AJ559" s="33"/>
      <c r="AK559" s="33"/>
      <c r="AL559" s="33"/>
      <c r="AM559" s="33"/>
    </row>
    <row r="560" spans="1:39" ht="15.75" customHeight="1">
      <c r="A560" s="35" t="s">
        <v>10</v>
      </c>
      <c r="B560" s="60" t="s">
        <v>2552</v>
      </c>
      <c r="C560" s="48" t="s">
        <v>39</v>
      </c>
      <c r="D560" s="48"/>
      <c r="E560" s="48"/>
      <c r="F560" s="222"/>
      <c r="G560" s="240">
        <f t="shared" ref="G560:L560" si="454">ROUND(AVERAGE(G561:G570),2)</f>
        <v>1</v>
      </c>
      <c r="H560" s="240">
        <f t="shared" si="454"/>
        <v>0.4</v>
      </c>
      <c r="I560" s="240">
        <f t="shared" si="454"/>
        <v>0.3</v>
      </c>
      <c r="J560" s="240">
        <f t="shared" si="454"/>
        <v>0.94</v>
      </c>
      <c r="K560" s="240">
        <f t="shared" si="454"/>
        <v>0.85</v>
      </c>
      <c r="L560" s="240">
        <f t="shared" si="454"/>
        <v>0.65</v>
      </c>
      <c r="M560" s="53"/>
      <c r="N560" s="54"/>
      <c r="O560" s="50"/>
      <c r="P560" s="54"/>
      <c r="Q560" s="50"/>
      <c r="R560" s="54"/>
      <c r="S560" s="50"/>
      <c r="T560" s="54"/>
      <c r="U560" s="50"/>
      <c r="V560" s="54"/>
      <c r="W560" s="50"/>
      <c r="X560" s="54"/>
      <c r="Y560" s="50"/>
      <c r="Z560" s="54"/>
      <c r="AA560" s="54"/>
      <c r="AB560" s="33"/>
      <c r="AC560" s="33"/>
      <c r="AD560" s="33"/>
      <c r="AE560" s="33"/>
      <c r="AF560" s="33"/>
      <c r="AG560" s="33"/>
      <c r="AH560" s="33"/>
      <c r="AI560" s="33"/>
      <c r="AJ560" s="33"/>
      <c r="AK560" s="33"/>
      <c r="AL560" s="33"/>
      <c r="AM560" s="33"/>
    </row>
    <row r="561" spans="1:39" ht="15.75" customHeight="1">
      <c r="A561" s="35" t="s">
        <v>10</v>
      </c>
      <c r="B561" s="60" t="s">
        <v>2552</v>
      </c>
      <c r="C561" s="50" t="s">
        <v>39</v>
      </c>
      <c r="D561" s="42"/>
      <c r="E561" s="42"/>
      <c r="F561" s="220" t="s">
        <v>2783</v>
      </c>
      <c r="G561" s="228">
        <f t="shared" ref="G561:G570" si="455">IF(N561&lt;0, "N/A", (N561 - AA561)/(Z561-AA561))</f>
        <v>1</v>
      </c>
      <c r="H561" s="228">
        <f t="shared" ref="H561:H570" si="456">IF(P561&lt;0, "N/A", (P561 - AA561)/(Z561-AA561))</f>
        <v>1</v>
      </c>
      <c r="I561" s="228">
        <f t="shared" ref="I561:I570" si="457">IF(R561&lt;0, "N/A", (R561 - AA561)/(Z561-AA561))</f>
        <v>0</v>
      </c>
      <c r="J561" s="228">
        <f t="shared" ref="J561:J570" si="458">IF(T561&lt;0, "N/A", (T561 - AA561)/(Z561-AA561))</f>
        <v>1</v>
      </c>
      <c r="K561" s="228">
        <f t="shared" ref="K561:K570" si="459">IF(V561&lt;0, "N/A", (V561 - AA561)/(Z561-AA561))</f>
        <v>1</v>
      </c>
      <c r="L561" s="228">
        <f t="shared" ref="L561:L570" si="460">IF(X561&lt;0, "N/A", (X561 - AA561)/(Z561-AA561))</f>
        <v>1</v>
      </c>
      <c r="M561" s="44" t="s">
        <v>120</v>
      </c>
      <c r="N561" s="33">
        <v>1</v>
      </c>
      <c r="O561" s="43" t="s">
        <v>2784</v>
      </c>
      <c r="P561" s="33">
        <v>1</v>
      </c>
      <c r="Q561" s="43" t="s">
        <v>2785</v>
      </c>
      <c r="R561" s="33">
        <v>0</v>
      </c>
      <c r="S561" s="43" t="s">
        <v>2786</v>
      </c>
      <c r="T561" s="33">
        <v>1</v>
      </c>
      <c r="U561" s="43" t="s">
        <v>2787</v>
      </c>
      <c r="V561" s="33">
        <v>1</v>
      </c>
      <c r="W561" s="43" t="s">
        <v>2788</v>
      </c>
      <c r="X561" s="33">
        <v>1</v>
      </c>
      <c r="Y561" s="43" t="s">
        <v>2789</v>
      </c>
      <c r="Z561" s="65">
        <v>1</v>
      </c>
      <c r="AA561" s="66">
        <v>0</v>
      </c>
      <c r="AB561" s="33"/>
      <c r="AC561" s="33"/>
      <c r="AD561" s="33"/>
      <c r="AE561" s="33"/>
      <c r="AF561" s="33"/>
      <c r="AG561" s="33"/>
      <c r="AH561" s="33"/>
      <c r="AI561" s="33"/>
      <c r="AJ561" s="33"/>
      <c r="AK561" s="33"/>
      <c r="AL561" s="33"/>
      <c r="AM561" s="33"/>
    </row>
    <row r="562" spans="1:39" ht="15.75" customHeight="1">
      <c r="A562" s="35" t="s">
        <v>10</v>
      </c>
      <c r="B562" s="60" t="s">
        <v>2552</v>
      </c>
      <c r="C562" s="50" t="s">
        <v>39</v>
      </c>
      <c r="D562" s="43"/>
      <c r="E562" s="43"/>
      <c r="F562" s="220" t="s">
        <v>2790</v>
      </c>
      <c r="G562" s="228">
        <f t="shared" si="455"/>
        <v>1</v>
      </c>
      <c r="H562" s="228">
        <f t="shared" si="456"/>
        <v>0.5</v>
      </c>
      <c r="I562" s="228">
        <f t="shared" si="457"/>
        <v>0</v>
      </c>
      <c r="J562" s="228">
        <f t="shared" si="458"/>
        <v>1</v>
      </c>
      <c r="K562" s="228">
        <f t="shared" si="459"/>
        <v>1</v>
      </c>
      <c r="L562" s="228">
        <f t="shared" si="460"/>
        <v>0.5</v>
      </c>
      <c r="M562" s="44" t="s">
        <v>120</v>
      </c>
      <c r="N562" s="33">
        <v>1</v>
      </c>
      <c r="O562" s="43" t="s">
        <v>2791</v>
      </c>
      <c r="P562" s="33">
        <v>0.5</v>
      </c>
      <c r="Q562" s="43" t="s">
        <v>2792</v>
      </c>
      <c r="R562" s="33">
        <v>0</v>
      </c>
      <c r="S562" s="43" t="s">
        <v>129</v>
      </c>
      <c r="T562" s="33">
        <v>1</v>
      </c>
      <c r="U562" s="43" t="s">
        <v>2793</v>
      </c>
      <c r="V562" s="33">
        <v>1</v>
      </c>
      <c r="W562" s="43" t="s">
        <v>2794</v>
      </c>
      <c r="X562" s="33">
        <v>0.5</v>
      </c>
      <c r="Y562" s="43" t="s">
        <v>2795</v>
      </c>
      <c r="Z562" s="65">
        <v>1</v>
      </c>
      <c r="AA562" s="66">
        <v>0</v>
      </c>
      <c r="AB562" s="33"/>
      <c r="AC562" s="33"/>
      <c r="AD562" s="33"/>
      <c r="AE562" s="33"/>
      <c r="AF562" s="33"/>
      <c r="AG562" s="33"/>
      <c r="AH562" s="33"/>
      <c r="AI562" s="33"/>
      <c r="AJ562" s="33"/>
      <c r="AK562" s="33"/>
      <c r="AL562" s="33"/>
      <c r="AM562" s="33"/>
    </row>
    <row r="563" spans="1:39" ht="15.75" customHeight="1">
      <c r="A563" s="35" t="s">
        <v>10</v>
      </c>
      <c r="B563" s="60" t="s">
        <v>2552</v>
      </c>
      <c r="C563" s="50" t="s">
        <v>39</v>
      </c>
      <c r="D563" s="43"/>
      <c r="E563" s="43"/>
      <c r="F563" s="220" t="s">
        <v>2796</v>
      </c>
      <c r="G563" s="228">
        <f t="shared" si="455"/>
        <v>1</v>
      </c>
      <c r="H563" s="228">
        <f t="shared" si="456"/>
        <v>1</v>
      </c>
      <c r="I563" s="228">
        <f t="shared" si="457"/>
        <v>0</v>
      </c>
      <c r="J563" s="228">
        <f t="shared" si="458"/>
        <v>1</v>
      </c>
      <c r="K563" s="228">
        <f t="shared" si="459"/>
        <v>1</v>
      </c>
      <c r="L563" s="228">
        <f t="shared" si="460"/>
        <v>1</v>
      </c>
      <c r="M563" s="44" t="s">
        <v>120</v>
      </c>
      <c r="N563" s="33">
        <v>1</v>
      </c>
      <c r="O563" s="43" t="s">
        <v>2797</v>
      </c>
      <c r="P563" s="185">
        <v>1</v>
      </c>
      <c r="Q563" s="43" t="s">
        <v>2798</v>
      </c>
      <c r="R563" s="33">
        <v>0</v>
      </c>
      <c r="S563" s="43" t="s">
        <v>2799</v>
      </c>
      <c r="T563" s="33">
        <v>1</v>
      </c>
      <c r="U563" s="43" t="s">
        <v>2800</v>
      </c>
      <c r="V563" s="33">
        <v>1</v>
      </c>
      <c r="W563" s="43" t="s">
        <v>2801</v>
      </c>
      <c r="X563" s="33">
        <v>1</v>
      </c>
      <c r="Y563" s="43" t="s">
        <v>2802</v>
      </c>
      <c r="Z563" s="65">
        <v>1</v>
      </c>
      <c r="AA563" s="66">
        <v>0</v>
      </c>
      <c r="AB563" s="33"/>
      <c r="AC563" s="33"/>
      <c r="AD563" s="33"/>
      <c r="AE563" s="33"/>
      <c r="AF563" s="33"/>
      <c r="AG563" s="33"/>
      <c r="AH563" s="33"/>
      <c r="AI563" s="33"/>
      <c r="AJ563" s="33"/>
      <c r="AK563" s="33"/>
      <c r="AL563" s="33"/>
      <c r="AM563" s="33"/>
    </row>
    <row r="564" spans="1:39" ht="15.75" customHeight="1">
      <c r="A564" s="35" t="s">
        <v>10</v>
      </c>
      <c r="B564" s="60" t="s">
        <v>2552</v>
      </c>
      <c r="C564" s="50" t="s">
        <v>39</v>
      </c>
      <c r="D564" s="43"/>
      <c r="E564" s="43"/>
      <c r="F564" s="220" t="s">
        <v>2803</v>
      </c>
      <c r="G564" s="228">
        <f t="shared" si="455"/>
        <v>1</v>
      </c>
      <c r="H564" s="228">
        <f t="shared" si="456"/>
        <v>0.5</v>
      </c>
      <c r="I564" s="228">
        <f t="shared" si="457"/>
        <v>0</v>
      </c>
      <c r="J564" s="228" t="str">
        <f t="shared" si="458"/>
        <v>N/A</v>
      </c>
      <c r="K564" s="228">
        <f t="shared" si="459"/>
        <v>1</v>
      </c>
      <c r="L564" s="228">
        <f t="shared" si="460"/>
        <v>1</v>
      </c>
      <c r="M564" s="44" t="s">
        <v>120</v>
      </c>
      <c r="N564" s="33">
        <v>1</v>
      </c>
      <c r="O564" s="43" t="s">
        <v>2804</v>
      </c>
      <c r="P564" s="185">
        <v>0.5</v>
      </c>
      <c r="Q564" s="43" t="s">
        <v>2805</v>
      </c>
      <c r="R564" s="33">
        <v>0</v>
      </c>
      <c r="S564" s="43" t="s">
        <v>2799</v>
      </c>
      <c r="T564" s="33">
        <v>-1</v>
      </c>
      <c r="U564" s="43" t="s">
        <v>2806</v>
      </c>
      <c r="V564" s="33">
        <v>1</v>
      </c>
      <c r="W564" s="43" t="s">
        <v>2807</v>
      </c>
      <c r="X564" s="33">
        <v>1</v>
      </c>
      <c r="Y564" s="43" t="s">
        <v>2808</v>
      </c>
      <c r="Z564" s="65">
        <v>1</v>
      </c>
      <c r="AA564" s="66">
        <v>0</v>
      </c>
      <c r="AB564" s="33"/>
      <c r="AC564" s="33"/>
      <c r="AD564" s="33"/>
      <c r="AE564" s="33"/>
      <c r="AF564" s="33"/>
      <c r="AG564" s="33"/>
      <c r="AH564" s="33"/>
      <c r="AI564" s="33"/>
      <c r="AJ564" s="33"/>
      <c r="AK564" s="33"/>
      <c r="AL564" s="33"/>
      <c r="AM564" s="33"/>
    </row>
    <row r="565" spans="1:39" ht="15.75" customHeight="1">
      <c r="A565" s="35" t="s">
        <v>10</v>
      </c>
      <c r="B565" s="60" t="s">
        <v>2552</v>
      </c>
      <c r="C565" s="50" t="s">
        <v>39</v>
      </c>
      <c r="D565" s="43"/>
      <c r="E565" s="43"/>
      <c r="F565" s="220" t="s">
        <v>2809</v>
      </c>
      <c r="G565" s="228">
        <f t="shared" si="455"/>
        <v>1</v>
      </c>
      <c r="H565" s="228">
        <f t="shared" si="456"/>
        <v>0</v>
      </c>
      <c r="I565" s="228">
        <f t="shared" si="457"/>
        <v>0</v>
      </c>
      <c r="J565" s="228">
        <f t="shared" si="458"/>
        <v>1</v>
      </c>
      <c r="K565" s="228">
        <f t="shared" si="459"/>
        <v>1</v>
      </c>
      <c r="L565" s="228">
        <f t="shared" si="460"/>
        <v>1</v>
      </c>
      <c r="M565" s="44" t="s">
        <v>120</v>
      </c>
      <c r="N565" s="33">
        <v>1</v>
      </c>
      <c r="O565" s="43" t="s">
        <v>2810</v>
      </c>
      <c r="P565" s="185">
        <v>0</v>
      </c>
      <c r="Q565" s="43" t="s">
        <v>2811</v>
      </c>
      <c r="R565" s="33">
        <v>0</v>
      </c>
      <c r="S565" s="43" t="s">
        <v>129</v>
      </c>
      <c r="T565" s="33">
        <v>1</v>
      </c>
      <c r="U565" s="43" t="s">
        <v>2812</v>
      </c>
      <c r="V565" s="33">
        <v>1</v>
      </c>
      <c r="W565" s="43" t="s">
        <v>2813</v>
      </c>
      <c r="X565" s="33">
        <v>1</v>
      </c>
      <c r="Y565" s="43" t="s">
        <v>2814</v>
      </c>
      <c r="Z565" s="65">
        <v>1</v>
      </c>
      <c r="AA565" s="66">
        <v>0</v>
      </c>
      <c r="AB565" s="33"/>
      <c r="AC565" s="33"/>
      <c r="AD565" s="33"/>
      <c r="AE565" s="33"/>
      <c r="AF565" s="33"/>
      <c r="AG565" s="33"/>
      <c r="AH565" s="33"/>
      <c r="AI565" s="33"/>
      <c r="AJ565" s="33"/>
      <c r="AK565" s="33"/>
      <c r="AL565" s="33"/>
      <c r="AM565" s="33"/>
    </row>
    <row r="566" spans="1:39" ht="15.75" customHeight="1">
      <c r="A566" s="35" t="s">
        <v>10</v>
      </c>
      <c r="B566" s="60" t="s">
        <v>2552</v>
      </c>
      <c r="C566" s="50" t="s">
        <v>39</v>
      </c>
      <c r="D566" s="43"/>
      <c r="E566" s="43"/>
      <c r="F566" s="220" t="s">
        <v>2815</v>
      </c>
      <c r="G566" s="228">
        <f t="shared" si="455"/>
        <v>1</v>
      </c>
      <c r="H566" s="228">
        <f t="shared" si="456"/>
        <v>0</v>
      </c>
      <c r="I566" s="228">
        <f t="shared" si="457"/>
        <v>0</v>
      </c>
      <c r="J566" s="228">
        <f t="shared" si="458"/>
        <v>1</v>
      </c>
      <c r="K566" s="228">
        <f t="shared" si="459"/>
        <v>0.5</v>
      </c>
      <c r="L566" s="228">
        <f t="shared" si="460"/>
        <v>0</v>
      </c>
      <c r="M566" s="44" t="s">
        <v>120</v>
      </c>
      <c r="N566" s="33">
        <v>1</v>
      </c>
      <c r="O566" s="43" t="s">
        <v>2816</v>
      </c>
      <c r="P566" s="185">
        <v>0</v>
      </c>
      <c r="Q566" s="43" t="s">
        <v>2817</v>
      </c>
      <c r="R566" s="33">
        <v>0</v>
      </c>
      <c r="S566" s="43" t="s">
        <v>129</v>
      </c>
      <c r="T566" s="33">
        <v>1</v>
      </c>
      <c r="U566" s="43" t="s">
        <v>2818</v>
      </c>
      <c r="V566" s="33">
        <v>0.5</v>
      </c>
      <c r="W566" s="43" t="s">
        <v>2819</v>
      </c>
      <c r="X566" s="33">
        <v>0</v>
      </c>
      <c r="Y566" s="43" t="s">
        <v>2820</v>
      </c>
      <c r="Z566" s="65">
        <v>1</v>
      </c>
      <c r="AA566" s="66">
        <v>0</v>
      </c>
      <c r="AB566" s="33"/>
      <c r="AC566" s="33"/>
      <c r="AD566" s="33"/>
      <c r="AE566" s="33"/>
      <c r="AF566" s="33"/>
      <c r="AG566" s="33"/>
      <c r="AH566" s="33"/>
      <c r="AI566" s="33"/>
      <c r="AJ566" s="33"/>
      <c r="AK566" s="33"/>
      <c r="AL566" s="33"/>
      <c r="AM566" s="33"/>
    </row>
    <row r="567" spans="1:39" ht="15.75" customHeight="1">
      <c r="A567" s="35" t="s">
        <v>10</v>
      </c>
      <c r="B567" s="60" t="s">
        <v>2552</v>
      </c>
      <c r="C567" s="50" t="s">
        <v>39</v>
      </c>
      <c r="D567" s="43"/>
      <c r="E567" s="43"/>
      <c r="F567" s="220" t="s">
        <v>2821</v>
      </c>
      <c r="G567" s="228">
        <f t="shared" si="455"/>
        <v>1</v>
      </c>
      <c r="H567" s="228">
        <f t="shared" si="456"/>
        <v>0.5</v>
      </c>
      <c r="I567" s="228">
        <f t="shared" si="457"/>
        <v>1</v>
      </c>
      <c r="J567" s="228">
        <f t="shared" si="458"/>
        <v>1</v>
      </c>
      <c r="K567" s="228">
        <f t="shared" si="459"/>
        <v>1</v>
      </c>
      <c r="L567" s="228">
        <f t="shared" si="460"/>
        <v>0.5</v>
      </c>
      <c r="M567" s="44" t="s">
        <v>120</v>
      </c>
      <c r="N567" s="33">
        <v>1</v>
      </c>
      <c r="O567" s="43" t="s">
        <v>2822</v>
      </c>
      <c r="P567" s="33">
        <v>0.5</v>
      </c>
      <c r="Q567" s="43" t="s">
        <v>2823</v>
      </c>
      <c r="R567" s="33">
        <v>1</v>
      </c>
      <c r="S567" s="43" t="s">
        <v>129</v>
      </c>
      <c r="T567" s="33">
        <v>1</v>
      </c>
      <c r="U567" s="43" t="s">
        <v>2824</v>
      </c>
      <c r="V567" s="33">
        <v>1</v>
      </c>
      <c r="W567" s="43" t="s">
        <v>2825</v>
      </c>
      <c r="X567" s="33">
        <v>0.5</v>
      </c>
      <c r="Y567" s="43" t="s">
        <v>2826</v>
      </c>
      <c r="Z567" s="65">
        <v>1</v>
      </c>
      <c r="AA567" s="66">
        <v>0</v>
      </c>
      <c r="AB567" s="33"/>
      <c r="AC567" s="33"/>
      <c r="AD567" s="33"/>
      <c r="AE567" s="33"/>
      <c r="AF567" s="33"/>
      <c r="AG567" s="33"/>
      <c r="AH567" s="33"/>
      <c r="AI567" s="33"/>
      <c r="AJ567" s="33"/>
      <c r="AK567" s="33"/>
      <c r="AL567" s="33"/>
      <c r="AM567" s="33"/>
    </row>
    <row r="568" spans="1:39" ht="15.75" customHeight="1">
      <c r="A568" s="35" t="s">
        <v>10</v>
      </c>
      <c r="B568" s="60" t="s">
        <v>2552</v>
      </c>
      <c r="C568" s="50" t="s">
        <v>39</v>
      </c>
      <c r="D568" s="43"/>
      <c r="E568" s="43"/>
      <c r="F568" s="220" t="s">
        <v>2827</v>
      </c>
      <c r="G568" s="228">
        <f t="shared" si="455"/>
        <v>1</v>
      </c>
      <c r="H568" s="228">
        <f t="shared" si="456"/>
        <v>0</v>
      </c>
      <c r="I568" s="228">
        <f t="shared" si="457"/>
        <v>1</v>
      </c>
      <c r="J568" s="228">
        <f t="shared" si="458"/>
        <v>1</v>
      </c>
      <c r="K568" s="228">
        <f t="shared" si="459"/>
        <v>0.5</v>
      </c>
      <c r="L568" s="228">
        <f t="shared" si="460"/>
        <v>0.5</v>
      </c>
      <c r="M568" s="44" t="s">
        <v>120</v>
      </c>
      <c r="N568" s="33">
        <v>1</v>
      </c>
      <c r="O568" s="43" t="s">
        <v>2828</v>
      </c>
      <c r="P568" s="33">
        <v>0</v>
      </c>
      <c r="Q568" s="43" t="s">
        <v>2829</v>
      </c>
      <c r="R568" s="33">
        <v>1</v>
      </c>
      <c r="S568" s="43" t="s">
        <v>129</v>
      </c>
      <c r="T568" s="33">
        <v>1</v>
      </c>
      <c r="U568" s="43" t="s">
        <v>2830</v>
      </c>
      <c r="V568" s="33">
        <v>0.5</v>
      </c>
      <c r="W568" s="43" t="s">
        <v>2831</v>
      </c>
      <c r="X568" s="33">
        <v>0.5</v>
      </c>
      <c r="Y568" s="43" t="s">
        <v>2832</v>
      </c>
      <c r="Z568" s="65">
        <v>1</v>
      </c>
      <c r="AA568" s="66">
        <v>0</v>
      </c>
      <c r="AB568" s="33"/>
      <c r="AC568" s="33"/>
      <c r="AD568" s="33"/>
      <c r="AE568" s="33"/>
      <c r="AF568" s="33"/>
      <c r="AG568" s="33"/>
      <c r="AH568" s="33"/>
      <c r="AI568" s="33"/>
      <c r="AJ568" s="33"/>
      <c r="AK568" s="33"/>
      <c r="AL568" s="33"/>
      <c r="AM568" s="33"/>
    </row>
    <row r="569" spans="1:39" ht="15.75" customHeight="1">
      <c r="A569" s="35" t="s">
        <v>10</v>
      </c>
      <c r="B569" s="60" t="s">
        <v>2552</v>
      </c>
      <c r="C569" s="50" t="s">
        <v>39</v>
      </c>
      <c r="D569" s="43"/>
      <c r="E569" s="43"/>
      <c r="F569" s="220" t="s">
        <v>2833</v>
      </c>
      <c r="G569" s="228">
        <f t="shared" si="455"/>
        <v>1</v>
      </c>
      <c r="H569" s="228">
        <f t="shared" si="456"/>
        <v>0.5</v>
      </c>
      <c r="I569" s="228">
        <f t="shared" si="457"/>
        <v>1</v>
      </c>
      <c r="J569" s="228">
        <f t="shared" si="458"/>
        <v>0.5</v>
      </c>
      <c r="K569" s="228">
        <f t="shared" si="459"/>
        <v>0.5</v>
      </c>
      <c r="L569" s="228">
        <f t="shared" si="460"/>
        <v>1</v>
      </c>
      <c r="M569" s="44" t="s">
        <v>120</v>
      </c>
      <c r="N569" s="33">
        <v>1</v>
      </c>
      <c r="O569" s="43" t="s">
        <v>2834</v>
      </c>
      <c r="P569" s="33">
        <v>0.5</v>
      </c>
      <c r="Q569" s="43" t="s">
        <v>2835</v>
      </c>
      <c r="R569" s="33">
        <v>1</v>
      </c>
      <c r="S569" s="43" t="s">
        <v>129</v>
      </c>
      <c r="T569" s="33">
        <v>0.5</v>
      </c>
      <c r="U569" s="43" t="s">
        <v>2836</v>
      </c>
      <c r="V569" s="33">
        <v>0.5</v>
      </c>
      <c r="W569" s="43" t="s">
        <v>2837</v>
      </c>
      <c r="X569" s="185">
        <v>1</v>
      </c>
      <c r="Y569" s="43" t="s">
        <v>2838</v>
      </c>
      <c r="Z569" s="65">
        <v>1</v>
      </c>
      <c r="AA569" s="66">
        <v>0</v>
      </c>
      <c r="AB569" s="33"/>
      <c r="AC569" s="33"/>
      <c r="AD569" s="33"/>
      <c r="AE569" s="33"/>
      <c r="AF569" s="33"/>
      <c r="AG569" s="33"/>
      <c r="AH569" s="33"/>
      <c r="AI569" s="33"/>
      <c r="AJ569" s="33"/>
      <c r="AK569" s="33"/>
      <c r="AL569" s="33"/>
      <c r="AM569" s="33"/>
    </row>
    <row r="570" spans="1:39" ht="15.75" customHeight="1">
      <c r="A570" s="35" t="s">
        <v>10</v>
      </c>
      <c r="B570" s="60" t="s">
        <v>2552</v>
      </c>
      <c r="C570" s="50" t="s">
        <v>39</v>
      </c>
      <c r="D570" s="43"/>
      <c r="E570" s="43"/>
      <c r="F570" s="220" t="s">
        <v>2839</v>
      </c>
      <c r="G570" s="228">
        <f t="shared" si="455"/>
        <v>1</v>
      </c>
      <c r="H570" s="228">
        <f t="shared" si="456"/>
        <v>0</v>
      </c>
      <c r="I570" s="228">
        <f t="shared" si="457"/>
        <v>0</v>
      </c>
      <c r="J570" s="228">
        <f t="shared" si="458"/>
        <v>1</v>
      </c>
      <c r="K570" s="228">
        <f t="shared" si="459"/>
        <v>1</v>
      </c>
      <c r="L570" s="228">
        <f t="shared" si="460"/>
        <v>0</v>
      </c>
      <c r="M570" s="44" t="s">
        <v>120</v>
      </c>
      <c r="N570" s="33">
        <v>1</v>
      </c>
      <c r="O570" s="43" t="s">
        <v>2840</v>
      </c>
      <c r="P570" s="33">
        <v>0</v>
      </c>
      <c r="Q570" s="43" t="s">
        <v>2841</v>
      </c>
      <c r="R570" s="33">
        <v>0</v>
      </c>
      <c r="S570" s="43" t="s">
        <v>129</v>
      </c>
      <c r="T570" s="33">
        <v>1</v>
      </c>
      <c r="U570" s="43" t="s">
        <v>2842</v>
      </c>
      <c r="V570" s="33">
        <v>1</v>
      </c>
      <c r="W570" s="43" t="s">
        <v>2843</v>
      </c>
      <c r="X570" s="33">
        <v>0</v>
      </c>
      <c r="Y570" s="43" t="s">
        <v>2844</v>
      </c>
      <c r="Z570" s="65">
        <v>1</v>
      </c>
      <c r="AA570" s="66">
        <v>0</v>
      </c>
      <c r="AB570" s="33"/>
      <c r="AC570" s="33"/>
      <c r="AD570" s="33"/>
      <c r="AE570" s="33"/>
      <c r="AF570" s="33"/>
      <c r="AG570" s="33"/>
      <c r="AH570" s="33"/>
      <c r="AI570" s="33"/>
      <c r="AJ570" s="33"/>
      <c r="AK570" s="33"/>
      <c r="AL570" s="33"/>
      <c r="AM570" s="33"/>
    </row>
    <row r="571" spans="1:39" ht="15.75" customHeight="1">
      <c r="A571" s="35" t="s">
        <v>10</v>
      </c>
      <c r="B571" s="60" t="s">
        <v>2552</v>
      </c>
      <c r="C571" s="48" t="s">
        <v>2845</v>
      </c>
      <c r="D571" s="48"/>
      <c r="E571" s="48"/>
      <c r="F571" s="222"/>
      <c r="G571" s="242">
        <f t="shared" ref="G571:L571" si="461">ROUND(AVERAGE(G572:G582),2)</f>
        <v>0.72</v>
      </c>
      <c r="H571" s="242">
        <f t="shared" si="461"/>
        <v>0.5</v>
      </c>
      <c r="I571" s="242">
        <f t="shared" si="461"/>
        <v>0.55000000000000004</v>
      </c>
      <c r="J571" s="242">
        <f t="shared" si="461"/>
        <v>0.8</v>
      </c>
      <c r="K571" s="242">
        <f t="shared" si="461"/>
        <v>0.82</v>
      </c>
      <c r="L571" s="242">
        <f t="shared" si="461"/>
        <v>0.86</v>
      </c>
      <c r="M571" s="53"/>
      <c r="N571" s="54"/>
      <c r="O571" s="50"/>
      <c r="P571" s="54"/>
      <c r="Q571" s="50"/>
      <c r="R571" s="54"/>
      <c r="S571" s="50"/>
      <c r="T571" s="54"/>
      <c r="U571" s="50"/>
      <c r="V571" s="54"/>
      <c r="W571" s="50"/>
      <c r="X571" s="54"/>
      <c r="Y571" s="50"/>
      <c r="Z571" s="54"/>
      <c r="AA571" s="54"/>
      <c r="AB571" s="33"/>
      <c r="AC571" s="33"/>
      <c r="AD571" s="33"/>
      <c r="AE571" s="33"/>
      <c r="AF571" s="33"/>
      <c r="AG571" s="33"/>
      <c r="AH571" s="33"/>
      <c r="AI571" s="33"/>
      <c r="AJ571" s="33"/>
      <c r="AK571" s="33"/>
      <c r="AL571" s="33"/>
      <c r="AM571" s="33"/>
    </row>
    <row r="572" spans="1:39" ht="15.75" customHeight="1">
      <c r="A572" s="35" t="s">
        <v>10</v>
      </c>
      <c r="B572" s="60" t="s">
        <v>2552</v>
      </c>
      <c r="C572" s="50" t="s">
        <v>2845</v>
      </c>
      <c r="D572" s="43"/>
      <c r="E572" s="43"/>
      <c r="F572" s="220" t="s">
        <v>2846</v>
      </c>
      <c r="G572" s="228">
        <f t="shared" ref="G572:G582" si="462">IF(N572&lt;0, "N/A", (N572 - AA572)/(Z572-AA572))</f>
        <v>1</v>
      </c>
      <c r="H572" s="228">
        <f t="shared" ref="H572:H582" si="463">IF(P572&lt;0, "N/A", (P572 - AA572)/(Z572-AA572))</f>
        <v>0.5</v>
      </c>
      <c r="I572" s="228">
        <f t="shared" ref="I572:I582" si="464">IF(R572&lt;0, "N/A", (R572 - AA572)/(Z572-AA572))</f>
        <v>0</v>
      </c>
      <c r="J572" s="228">
        <f t="shared" ref="J572:J582" si="465">IF(T572&lt;0, "N/A", (T572 - AA572)/(Z572-AA572))</f>
        <v>1</v>
      </c>
      <c r="K572" s="228">
        <f t="shared" ref="K572:K582" si="466">IF(V572&lt;0, "N/A", (V572 - AA572)/(Z572-AA572))</f>
        <v>0.5</v>
      </c>
      <c r="L572" s="228">
        <f t="shared" ref="L572:L582" si="467">IF(X572&lt;0, "N/A", (X572 - AA572)/(Z572-AA572))</f>
        <v>1</v>
      </c>
      <c r="M572" s="44" t="s">
        <v>120</v>
      </c>
      <c r="N572" s="33">
        <v>1</v>
      </c>
      <c r="O572" s="43" t="s">
        <v>2847</v>
      </c>
      <c r="P572" s="33">
        <v>0.5</v>
      </c>
      <c r="Q572" s="43" t="s">
        <v>2848</v>
      </c>
      <c r="R572" s="33">
        <v>0</v>
      </c>
      <c r="S572" s="43" t="s">
        <v>129</v>
      </c>
      <c r="T572" s="33">
        <v>1</v>
      </c>
      <c r="U572" s="43" t="s">
        <v>2849</v>
      </c>
      <c r="V572" s="33">
        <v>0.5</v>
      </c>
      <c r="W572" s="43" t="s">
        <v>2850</v>
      </c>
      <c r="X572" s="33">
        <v>1</v>
      </c>
      <c r="Y572" s="43" t="s">
        <v>2851</v>
      </c>
      <c r="Z572" s="65">
        <v>1</v>
      </c>
      <c r="AA572" s="66">
        <v>0</v>
      </c>
      <c r="AB572" s="33"/>
      <c r="AC572" s="33"/>
      <c r="AD572" s="33"/>
      <c r="AE572" s="33"/>
      <c r="AF572" s="33"/>
      <c r="AG572" s="33"/>
      <c r="AH572" s="33"/>
      <c r="AI572" s="33"/>
      <c r="AJ572" s="33"/>
      <c r="AK572" s="33"/>
      <c r="AL572" s="33"/>
      <c r="AM572" s="33"/>
    </row>
    <row r="573" spans="1:39" ht="15.75" customHeight="1">
      <c r="A573" s="35" t="s">
        <v>10</v>
      </c>
      <c r="B573" s="60" t="s">
        <v>2552</v>
      </c>
      <c r="C573" s="50" t="s">
        <v>2845</v>
      </c>
      <c r="D573" s="43"/>
      <c r="E573" s="43"/>
      <c r="F573" s="220" t="s">
        <v>2852</v>
      </c>
      <c r="G573" s="228">
        <f t="shared" si="462"/>
        <v>1</v>
      </c>
      <c r="H573" s="228">
        <f t="shared" si="463"/>
        <v>0.5</v>
      </c>
      <c r="I573" s="228">
        <f t="shared" si="464"/>
        <v>0.5</v>
      </c>
      <c r="J573" s="228">
        <f t="shared" si="465"/>
        <v>0.5</v>
      </c>
      <c r="K573" s="228">
        <f t="shared" si="466"/>
        <v>1</v>
      </c>
      <c r="L573" s="228">
        <f t="shared" si="467"/>
        <v>0.5</v>
      </c>
      <c r="M573" s="44" t="s">
        <v>120</v>
      </c>
      <c r="N573" s="33">
        <v>1</v>
      </c>
      <c r="O573" s="43" t="s">
        <v>2853</v>
      </c>
      <c r="P573" s="33">
        <v>0.5</v>
      </c>
      <c r="Q573" s="43" t="s">
        <v>2854</v>
      </c>
      <c r="R573" s="33">
        <v>0.5</v>
      </c>
      <c r="S573" s="43" t="s">
        <v>129</v>
      </c>
      <c r="T573" s="33">
        <v>0.5</v>
      </c>
      <c r="U573" s="43" t="s">
        <v>2855</v>
      </c>
      <c r="V573" s="33">
        <v>1</v>
      </c>
      <c r="W573" s="43" t="s">
        <v>2856</v>
      </c>
      <c r="X573" s="33">
        <v>0.5</v>
      </c>
      <c r="Y573" s="43" t="s">
        <v>2857</v>
      </c>
      <c r="Z573" s="65">
        <v>1</v>
      </c>
      <c r="AA573" s="66">
        <v>0</v>
      </c>
      <c r="AB573" s="33"/>
      <c r="AC573" s="33"/>
      <c r="AD573" s="33"/>
      <c r="AE573" s="33"/>
      <c r="AF573" s="33"/>
      <c r="AG573" s="33"/>
      <c r="AH573" s="33"/>
      <c r="AI573" s="33"/>
      <c r="AJ573" s="33"/>
      <c r="AK573" s="33"/>
      <c r="AL573" s="33"/>
      <c r="AM573" s="33"/>
    </row>
    <row r="574" spans="1:39" ht="15.75" customHeight="1">
      <c r="A574" s="35" t="s">
        <v>10</v>
      </c>
      <c r="B574" s="60" t="s">
        <v>2552</v>
      </c>
      <c r="C574" s="50" t="s">
        <v>2845</v>
      </c>
      <c r="D574" s="43"/>
      <c r="E574" s="43"/>
      <c r="F574" s="220" t="s">
        <v>2858</v>
      </c>
      <c r="G574" s="228">
        <f t="shared" si="462"/>
        <v>1</v>
      </c>
      <c r="H574" s="228">
        <f t="shared" si="463"/>
        <v>0.5</v>
      </c>
      <c r="I574" s="228">
        <f t="shared" si="464"/>
        <v>0</v>
      </c>
      <c r="J574" s="228">
        <f t="shared" si="465"/>
        <v>1</v>
      </c>
      <c r="K574" s="228">
        <f t="shared" si="466"/>
        <v>1</v>
      </c>
      <c r="L574" s="228">
        <f t="shared" si="467"/>
        <v>1</v>
      </c>
      <c r="M574" s="44" t="s">
        <v>120</v>
      </c>
      <c r="N574" s="33">
        <v>1</v>
      </c>
      <c r="O574" s="43" t="s">
        <v>2859</v>
      </c>
      <c r="P574" s="33">
        <v>0.5</v>
      </c>
      <c r="Q574" s="43" t="s">
        <v>2860</v>
      </c>
      <c r="R574" s="33">
        <v>0</v>
      </c>
      <c r="S574" s="43" t="s">
        <v>2861</v>
      </c>
      <c r="T574" s="33">
        <v>1</v>
      </c>
      <c r="U574" s="43" t="s">
        <v>2862</v>
      </c>
      <c r="V574" s="33">
        <v>1</v>
      </c>
      <c r="W574" s="43" t="s">
        <v>2863</v>
      </c>
      <c r="X574" s="33">
        <v>1</v>
      </c>
      <c r="Y574" s="43" t="s">
        <v>2864</v>
      </c>
      <c r="Z574" s="65">
        <v>1</v>
      </c>
      <c r="AA574" s="66">
        <v>0</v>
      </c>
      <c r="AB574" s="33"/>
      <c r="AC574" s="33"/>
      <c r="AD574" s="33"/>
      <c r="AE574" s="33"/>
      <c r="AF574" s="33"/>
      <c r="AG574" s="33"/>
      <c r="AH574" s="33"/>
      <c r="AI574" s="33"/>
      <c r="AJ574" s="33"/>
      <c r="AK574" s="33"/>
      <c r="AL574" s="33"/>
      <c r="AM574" s="33"/>
    </row>
    <row r="575" spans="1:39" ht="15.75" customHeight="1">
      <c r="A575" s="35" t="s">
        <v>10</v>
      </c>
      <c r="B575" s="60" t="s">
        <v>2552</v>
      </c>
      <c r="C575" s="50" t="s">
        <v>2845</v>
      </c>
      <c r="D575" s="43"/>
      <c r="E575" s="43"/>
      <c r="F575" s="220" t="s">
        <v>2865</v>
      </c>
      <c r="G575" s="228">
        <f t="shared" si="462"/>
        <v>1</v>
      </c>
      <c r="H575" s="228">
        <f t="shared" si="463"/>
        <v>0.5</v>
      </c>
      <c r="I575" s="228">
        <f t="shared" si="464"/>
        <v>0.5</v>
      </c>
      <c r="J575" s="228">
        <f t="shared" si="465"/>
        <v>1</v>
      </c>
      <c r="K575" s="228">
        <f t="shared" si="466"/>
        <v>1</v>
      </c>
      <c r="L575" s="228">
        <f t="shared" si="467"/>
        <v>1</v>
      </c>
      <c r="M575" s="44" t="s">
        <v>120</v>
      </c>
      <c r="N575" s="33">
        <v>1</v>
      </c>
      <c r="O575" s="43" t="s">
        <v>2866</v>
      </c>
      <c r="P575" s="33">
        <v>0.5</v>
      </c>
      <c r="Q575" s="43" t="s">
        <v>2867</v>
      </c>
      <c r="R575" s="33">
        <v>0.5</v>
      </c>
      <c r="S575" s="43" t="s">
        <v>2868</v>
      </c>
      <c r="T575" s="33">
        <v>1</v>
      </c>
      <c r="U575" s="43" t="s">
        <v>129</v>
      </c>
      <c r="V575" s="33">
        <v>1</v>
      </c>
      <c r="W575" s="43" t="s">
        <v>2869</v>
      </c>
      <c r="X575" s="33">
        <v>1</v>
      </c>
      <c r="Y575" s="43" t="s">
        <v>2870</v>
      </c>
      <c r="Z575" s="65">
        <v>1</v>
      </c>
      <c r="AA575" s="66">
        <v>0</v>
      </c>
      <c r="AB575" s="33"/>
      <c r="AC575" s="33"/>
      <c r="AD575" s="33"/>
      <c r="AE575" s="33"/>
      <c r="AF575" s="33"/>
      <c r="AG575" s="33"/>
      <c r="AH575" s="33"/>
      <c r="AI575" s="33"/>
      <c r="AJ575" s="33"/>
      <c r="AK575" s="33"/>
      <c r="AL575" s="33"/>
      <c r="AM575" s="33"/>
    </row>
    <row r="576" spans="1:39" ht="15.75" customHeight="1">
      <c r="A576" s="35" t="s">
        <v>10</v>
      </c>
      <c r="B576" s="60" t="s">
        <v>2552</v>
      </c>
      <c r="C576" s="50" t="s">
        <v>2845</v>
      </c>
      <c r="D576" s="43"/>
      <c r="E576" s="43"/>
      <c r="F576" s="220" t="s">
        <v>2871</v>
      </c>
      <c r="G576" s="228">
        <f t="shared" si="462"/>
        <v>0</v>
      </c>
      <c r="H576" s="228">
        <f t="shared" si="463"/>
        <v>0.5</v>
      </c>
      <c r="I576" s="228">
        <f t="shared" si="464"/>
        <v>1</v>
      </c>
      <c r="J576" s="228">
        <f t="shared" si="465"/>
        <v>1</v>
      </c>
      <c r="K576" s="228">
        <f t="shared" si="466"/>
        <v>1</v>
      </c>
      <c r="L576" s="228">
        <f t="shared" si="467"/>
        <v>1</v>
      </c>
      <c r="M576" s="44" t="s">
        <v>120</v>
      </c>
      <c r="N576" s="33">
        <v>0</v>
      </c>
      <c r="O576" s="43" t="s">
        <v>2872</v>
      </c>
      <c r="P576" s="33">
        <v>0.5</v>
      </c>
      <c r="Q576" s="43" t="s">
        <v>2873</v>
      </c>
      <c r="R576" s="33">
        <v>1</v>
      </c>
      <c r="S576" s="43" t="s">
        <v>2874</v>
      </c>
      <c r="T576" s="33">
        <v>1</v>
      </c>
      <c r="U576" s="43" t="s">
        <v>2875</v>
      </c>
      <c r="V576" s="33">
        <v>1</v>
      </c>
      <c r="W576" s="43" t="s">
        <v>2876</v>
      </c>
      <c r="X576" s="33">
        <v>1</v>
      </c>
      <c r="Y576" s="43" t="s">
        <v>2877</v>
      </c>
      <c r="Z576" s="65">
        <v>1</v>
      </c>
      <c r="AA576" s="66">
        <v>0</v>
      </c>
      <c r="AB576" s="33"/>
      <c r="AC576" s="33"/>
      <c r="AD576" s="33"/>
      <c r="AE576" s="33"/>
      <c r="AF576" s="33"/>
      <c r="AG576" s="33"/>
      <c r="AH576" s="33"/>
      <c r="AI576" s="33"/>
      <c r="AJ576" s="33"/>
      <c r="AK576" s="33"/>
      <c r="AL576" s="33"/>
      <c r="AM576" s="33"/>
    </row>
    <row r="577" spans="1:39" ht="15.75" customHeight="1">
      <c r="A577" s="35" t="s">
        <v>10</v>
      </c>
      <c r="B577" s="60" t="s">
        <v>2552</v>
      </c>
      <c r="C577" s="50" t="s">
        <v>2845</v>
      </c>
      <c r="D577" s="43"/>
      <c r="E577" s="43"/>
      <c r="F577" s="220" t="s">
        <v>2878</v>
      </c>
      <c r="G577" s="228" t="str">
        <f t="shared" si="462"/>
        <v>N/A</v>
      </c>
      <c r="H577" s="228">
        <f t="shared" si="463"/>
        <v>0.5</v>
      </c>
      <c r="I577" s="228">
        <f t="shared" si="464"/>
        <v>1</v>
      </c>
      <c r="J577" s="228">
        <f t="shared" si="465"/>
        <v>0.5</v>
      </c>
      <c r="K577" s="228">
        <f t="shared" si="466"/>
        <v>1</v>
      </c>
      <c r="L577" s="228">
        <f t="shared" si="467"/>
        <v>1</v>
      </c>
      <c r="M577" s="44" t="s">
        <v>120</v>
      </c>
      <c r="N577" s="33">
        <v>-1</v>
      </c>
      <c r="O577" s="43" t="s">
        <v>2879</v>
      </c>
      <c r="P577" s="33">
        <v>0.5</v>
      </c>
      <c r="Q577" s="43" t="s">
        <v>2880</v>
      </c>
      <c r="R577" s="33">
        <v>1</v>
      </c>
      <c r="S577" s="43" t="s">
        <v>2881</v>
      </c>
      <c r="T577" s="33">
        <v>0.5</v>
      </c>
      <c r="U577" s="43" t="s">
        <v>2882</v>
      </c>
      <c r="V577" s="33">
        <v>1</v>
      </c>
      <c r="W577" s="43" t="s">
        <v>2883</v>
      </c>
      <c r="X577" s="33">
        <v>1</v>
      </c>
      <c r="Y577" s="43" t="s">
        <v>2884</v>
      </c>
      <c r="Z577" s="65">
        <v>1</v>
      </c>
      <c r="AA577" s="66">
        <v>0</v>
      </c>
      <c r="AB577" s="33"/>
      <c r="AC577" s="33"/>
      <c r="AD577" s="33"/>
      <c r="AE577" s="33"/>
      <c r="AF577" s="33"/>
      <c r="AG577" s="33"/>
      <c r="AH577" s="33"/>
      <c r="AI577" s="33"/>
      <c r="AJ577" s="33"/>
      <c r="AK577" s="33"/>
      <c r="AL577" s="33"/>
      <c r="AM577" s="33"/>
    </row>
    <row r="578" spans="1:39" ht="15.75" customHeight="1">
      <c r="A578" s="35" t="s">
        <v>10</v>
      </c>
      <c r="B578" s="60" t="s">
        <v>2552</v>
      </c>
      <c r="C578" s="50" t="s">
        <v>2845</v>
      </c>
      <c r="D578" s="43"/>
      <c r="E578" s="43"/>
      <c r="F578" s="220" t="s">
        <v>2885</v>
      </c>
      <c r="G578" s="228">
        <f t="shared" si="462"/>
        <v>1</v>
      </c>
      <c r="H578" s="228">
        <f t="shared" si="463"/>
        <v>0.5</v>
      </c>
      <c r="I578" s="228">
        <f t="shared" si="464"/>
        <v>1</v>
      </c>
      <c r="J578" s="228">
        <f t="shared" si="465"/>
        <v>1</v>
      </c>
      <c r="K578" s="228">
        <f t="shared" si="466"/>
        <v>1</v>
      </c>
      <c r="L578" s="228">
        <f t="shared" si="467"/>
        <v>1</v>
      </c>
      <c r="M578" s="44" t="s">
        <v>120</v>
      </c>
      <c r="N578" s="33">
        <v>1</v>
      </c>
      <c r="O578" s="43" t="s">
        <v>2886</v>
      </c>
      <c r="P578" s="33">
        <v>0.5</v>
      </c>
      <c r="Q578" s="43" t="s">
        <v>2887</v>
      </c>
      <c r="R578" s="33">
        <v>1</v>
      </c>
      <c r="S578" s="43" t="s">
        <v>129</v>
      </c>
      <c r="T578" s="33">
        <v>1</v>
      </c>
      <c r="U578" s="43" t="s">
        <v>2888</v>
      </c>
      <c r="V578" s="33">
        <v>1</v>
      </c>
      <c r="W578" s="43" t="s">
        <v>2889</v>
      </c>
      <c r="X578" s="33">
        <v>1</v>
      </c>
      <c r="Y578" s="43" t="s">
        <v>2890</v>
      </c>
      <c r="Z578" s="65">
        <v>1</v>
      </c>
      <c r="AA578" s="66">
        <v>0</v>
      </c>
      <c r="AB578" s="33"/>
      <c r="AC578" s="33"/>
      <c r="AD578" s="33"/>
      <c r="AE578" s="33"/>
      <c r="AF578" s="33"/>
      <c r="AG578" s="33"/>
      <c r="AH578" s="33"/>
      <c r="AI578" s="33"/>
      <c r="AJ578" s="33"/>
      <c r="AK578" s="33"/>
      <c r="AL578" s="33"/>
      <c r="AM578" s="33"/>
    </row>
    <row r="579" spans="1:39" ht="15.75" customHeight="1">
      <c r="A579" s="35" t="s">
        <v>10</v>
      </c>
      <c r="B579" s="60" t="s">
        <v>2552</v>
      </c>
      <c r="C579" s="50" t="s">
        <v>2845</v>
      </c>
      <c r="D579" s="43"/>
      <c r="E579" s="43"/>
      <c r="F579" s="220" t="s">
        <v>2891</v>
      </c>
      <c r="G579" s="228">
        <f t="shared" si="462"/>
        <v>0.5</v>
      </c>
      <c r="H579" s="228">
        <f t="shared" si="463"/>
        <v>1</v>
      </c>
      <c r="I579" s="228">
        <f t="shared" si="464"/>
        <v>0.5</v>
      </c>
      <c r="J579" s="228">
        <f t="shared" si="465"/>
        <v>1</v>
      </c>
      <c r="K579" s="228">
        <f t="shared" si="466"/>
        <v>1</v>
      </c>
      <c r="L579" s="228">
        <f t="shared" si="467"/>
        <v>1</v>
      </c>
      <c r="M579" s="44" t="s">
        <v>120</v>
      </c>
      <c r="N579" s="33">
        <v>0.5</v>
      </c>
      <c r="O579" s="43" t="s">
        <v>2892</v>
      </c>
      <c r="P579" s="33">
        <v>1</v>
      </c>
      <c r="Q579" s="43" t="s">
        <v>2893</v>
      </c>
      <c r="R579" s="33">
        <v>0.5</v>
      </c>
      <c r="S579" s="43" t="s">
        <v>129</v>
      </c>
      <c r="T579" s="33">
        <v>1</v>
      </c>
      <c r="U579" s="43" t="s">
        <v>2894</v>
      </c>
      <c r="V579" s="33">
        <v>1</v>
      </c>
      <c r="W579" s="43" t="s">
        <v>2895</v>
      </c>
      <c r="X579" s="33">
        <v>1</v>
      </c>
      <c r="Y579" s="43" t="s">
        <v>2896</v>
      </c>
      <c r="Z579" s="65">
        <v>1</v>
      </c>
      <c r="AA579" s="66">
        <v>0</v>
      </c>
      <c r="AB579" s="33"/>
      <c r="AC579" s="33"/>
      <c r="AD579" s="33"/>
      <c r="AE579" s="33"/>
      <c r="AF579" s="33"/>
      <c r="AG579" s="33"/>
      <c r="AH579" s="33"/>
      <c r="AI579" s="33"/>
      <c r="AJ579" s="33"/>
      <c r="AK579" s="33"/>
      <c r="AL579" s="33"/>
      <c r="AM579" s="33"/>
    </row>
    <row r="580" spans="1:39" ht="15.75" customHeight="1">
      <c r="A580" s="35" t="s">
        <v>10</v>
      </c>
      <c r="B580" s="60" t="s">
        <v>2552</v>
      </c>
      <c r="C580" s="50" t="s">
        <v>2845</v>
      </c>
      <c r="D580" s="43"/>
      <c r="E580" s="43"/>
      <c r="F580" s="220" t="s">
        <v>2897</v>
      </c>
      <c r="G580" s="228">
        <f t="shared" si="462"/>
        <v>1</v>
      </c>
      <c r="H580" s="228">
        <f t="shared" si="463"/>
        <v>0.5</v>
      </c>
      <c r="I580" s="228">
        <f t="shared" si="464"/>
        <v>1</v>
      </c>
      <c r="J580" s="228">
        <f t="shared" si="465"/>
        <v>1</v>
      </c>
      <c r="K580" s="228">
        <f t="shared" si="466"/>
        <v>1</v>
      </c>
      <c r="L580" s="228">
        <f t="shared" si="467"/>
        <v>1</v>
      </c>
      <c r="M580" s="44" t="s">
        <v>120</v>
      </c>
      <c r="N580" s="33">
        <v>1</v>
      </c>
      <c r="O580" s="43" t="s">
        <v>2898</v>
      </c>
      <c r="P580" s="33">
        <v>0.5</v>
      </c>
      <c r="Q580" s="43" t="s">
        <v>2899</v>
      </c>
      <c r="R580" s="33">
        <v>1</v>
      </c>
      <c r="S580" s="43" t="s">
        <v>129</v>
      </c>
      <c r="T580" s="33">
        <v>1</v>
      </c>
      <c r="U580" s="43" t="s">
        <v>2900</v>
      </c>
      <c r="V580" s="33">
        <v>1</v>
      </c>
      <c r="W580" s="43" t="s">
        <v>2901</v>
      </c>
      <c r="X580" s="33">
        <v>1</v>
      </c>
      <c r="Y580" s="43" t="s">
        <v>2902</v>
      </c>
      <c r="Z580" s="65">
        <v>1</v>
      </c>
      <c r="AA580" s="66">
        <v>0</v>
      </c>
      <c r="AB580" s="33"/>
      <c r="AC580" s="33"/>
      <c r="AD580" s="33"/>
      <c r="AE580" s="33"/>
      <c r="AF580" s="33"/>
      <c r="AG580" s="33"/>
      <c r="AH580" s="33"/>
      <c r="AI580" s="33"/>
      <c r="AJ580" s="33"/>
      <c r="AK580" s="33"/>
      <c r="AL580" s="33"/>
      <c r="AM580" s="33"/>
    </row>
    <row r="581" spans="1:39" ht="15.75" customHeight="1">
      <c r="A581" s="35" t="s">
        <v>10</v>
      </c>
      <c r="B581" s="60" t="s">
        <v>2552</v>
      </c>
      <c r="C581" s="50" t="s">
        <v>2845</v>
      </c>
      <c r="D581" s="43"/>
      <c r="E581" s="43"/>
      <c r="F581" s="220" t="s">
        <v>2903</v>
      </c>
      <c r="G581" s="228" t="str">
        <f t="shared" si="462"/>
        <v>N/A</v>
      </c>
      <c r="H581" s="228" t="str">
        <f t="shared" si="463"/>
        <v>N/A</v>
      </c>
      <c r="I581" s="228">
        <f t="shared" si="464"/>
        <v>0</v>
      </c>
      <c r="J581" s="228" t="str">
        <f t="shared" si="465"/>
        <v>N/A</v>
      </c>
      <c r="K581" s="228">
        <f t="shared" si="466"/>
        <v>0.5</v>
      </c>
      <c r="L581" s="228">
        <f t="shared" si="467"/>
        <v>1</v>
      </c>
      <c r="M581" s="44" t="s">
        <v>120</v>
      </c>
      <c r="N581" s="33">
        <v>-1</v>
      </c>
      <c r="O581" s="43" t="s">
        <v>2904</v>
      </c>
      <c r="P581" s="33">
        <v>-1</v>
      </c>
      <c r="Q581" s="43" t="s">
        <v>2905</v>
      </c>
      <c r="R581" s="33">
        <v>0</v>
      </c>
      <c r="S581" s="43" t="s">
        <v>129</v>
      </c>
      <c r="T581" s="185">
        <v>-1</v>
      </c>
      <c r="U581" s="43" t="s">
        <v>2906</v>
      </c>
      <c r="V581" s="33">
        <v>0.5</v>
      </c>
      <c r="W581" s="43" t="s">
        <v>2907</v>
      </c>
      <c r="X581" s="33">
        <v>1</v>
      </c>
      <c r="Y581" s="43" t="s">
        <v>2908</v>
      </c>
      <c r="Z581" s="65">
        <v>1</v>
      </c>
      <c r="AA581" s="66">
        <v>0</v>
      </c>
      <c r="AB581" s="33"/>
      <c r="AC581" s="33"/>
      <c r="AD581" s="33"/>
      <c r="AE581" s="33"/>
      <c r="AF581" s="33"/>
      <c r="AG581" s="33"/>
      <c r="AH581" s="33"/>
      <c r="AI581" s="33"/>
      <c r="AJ581" s="33"/>
      <c r="AK581" s="33"/>
      <c r="AL581" s="33"/>
      <c r="AM581" s="33"/>
    </row>
    <row r="582" spans="1:39" ht="15.75" customHeight="1">
      <c r="A582" s="35" t="s">
        <v>10</v>
      </c>
      <c r="B582" s="60" t="s">
        <v>2552</v>
      </c>
      <c r="C582" s="50" t="s">
        <v>2845</v>
      </c>
      <c r="D582" s="43"/>
      <c r="E582" s="43"/>
      <c r="F582" s="220" t="s">
        <v>2909</v>
      </c>
      <c r="G582" s="228">
        <f t="shared" si="462"/>
        <v>0</v>
      </c>
      <c r="H582" s="228">
        <f t="shared" si="463"/>
        <v>0</v>
      </c>
      <c r="I582" s="228">
        <f t="shared" si="464"/>
        <v>0.5</v>
      </c>
      <c r="J582" s="228">
        <f t="shared" si="465"/>
        <v>0</v>
      </c>
      <c r="K582" s="228">
        <f t="shared" si="466"/>
        <v>0</v>
      </c>
      <c r="L582" s="228">
        <f t="shared" si="467"/>
        <v>0</v>
      </c>
      <c r="M582" s="44" t="s">
        <v>120</v>
      </c>
      <c r="N582" s="33">
        <v>0</v>
      </c>
      <c r="O582" s="43" t="s">
        <v>2910</v>
      </c>
      <c r="P582" s="33">
        <v>0</v>
      </c>
      <c r="Q582" s="43" t="s">
        <v>129</v>
      </c>
      <c r="R582" s="33">
        <v>0.5</v>
      </c>
      <c r="S582" s="43" t="s">
        <v>2911</v>
      </c>
      <c r="T582" s="33">
        <v>0</v>
      </c>
      <c r="U582" s="43" t="s">
        <v>2912</v>
      </c>
      <c r="V582" s="33">
        <v>0</v>
      </c>
      <c r="W582" s="43" t="s">
        <v>2913</v>
      </c>
      <c r="X582" s="33">
        <v>0</v>
      </c>
      <c r="Y582" s="43" t="s">
        <v>2914</v>
      </c>
      <c r="Z582" s="65">
        <v>1</v>
      </c>
      <c r="AA582" s="66">
        <v>0</v>
      </c>
      <c r="AB582" s="33"/>
      <c r="AC582" s="33"/>
      <c r="AD582" s="33"/>
      <c r="AE582" s="33"/>
      <c r="AF582" s="33"/>
      <c r="AG582" s="33"/>
      <c r="AH582" s="33"/>
      <c r="AI582" s="33"/>
      <c r="AJ582" s="33"/>
      <c r="AK582" s="33"/>
      <c r="AL582" s="33"/>
      <c r="AM582" s="33"/>
    </row>
    <row r="583" spans="1:39" ht="15.75" customHeight="1">
      <c r="A583" s="35" t="s">
        <v>10</v>
      </c>
      <c r="B583" s="39" t="s">
        <v>2915</v>
      </c>
      <c r="C583" s="60"/>
      <c r="D583" s="39"/>
      <c r="E583" s="39"/>
      <c r="F583" s="224"/>
      <c r="G583" s="239">
        <f t="shared" ref="G583:L583" si="468">ROUND(AVERAGE(G585,G619,G636),2)</f>
        <v>0.6</v>
      </c>
      <c r="H583" s="239">
        <f t="shared" si="468"/>
        <v>0.49</v>
      </c>
      <c r="I583" s="239">
        <f t="shared" si="468"/>
        <v>0.47</v>
      </c>
      <c r="J583" s="239">
        <f t="shared" si="468"/>
        <v>0.59</v>
      </c>
      <c r="K583" s="239">
        <f t="shared" si="468"/>
        <v>0.74</v>
      </c>
      <c r="L583" s="239">
        <f t="shared" si="468"/>
        <v>0.72</v>
      </c>
      <c r="M583" s="78"/>
      <c r="N583" s="61"/>
      <c r="O583" s="60"/>
      <c r="P583" s="61"/>
      <c r="Q583" s="60"/>
      <c r="R583" s="61"/>
      <c r="S583" s="60"/>
      <c r="T583" s="61"/>
      <c r="U583" s="60"/>
      <c r="V583" s="61"/>
      <c r="W583" s="60"/>
      <c r="X583" s="61"/>
      <c r="Y583" s="60"/>
      <c r="Z583" s="61"/>
      <c r="AA583" s="61"/>
      <c r="AB583" s="33"/>
      <c r="AC583" s="33"/>
      <c r="AD583" s="33"/>
      <c r="AE583" s="33"/>
      <c r="AF583" s="33"/>
      <c r="AG583" s="33"/>
      <c r="AH583" s="33"/>
      <c r="AI583" s="33"/>
      <c r="AJ583" s="33"/>
      <c r="AK583" s="33"/>
      <c r="AL583" s="33"/>
      <c r="AM583" s="33"/>
    </row>
    <row r="584" spans="1:39" ht="15.75" customHeight="1">
      <c r="A584" s="35" t="s">
        <v>10</v>
      </c>
      <c r="B584" s="60" t="s">
        <v>2915</v>
      </c>
      <c r="C584" s="43"/>
      <c r="D584" s="42"/>
      <c r="E584" s="42"/>
      <c r="F584" s="220" t="s">
        <v>2916</v>
      </c>
      <c r="G584" s="228" t="str">
        <f>IF(N584&lt;0, "N/A", (N584 - AA584)/(Z584-AA584))</f>
        <v>N/A</v>
      </c>
      <c r="H584" s="228" t="str">
        <f>IF(P584&lt;0, "N/A", (P584 - AA584)/(Z584-AA584))</f>
        <v>N/A</v>
      </c>
      <c r="I584" s="228" t="str">
        <f>IF(R584&lt;0, "N/A", (R584 - AA584)/(Z584-AA584))</f>
        <v>N/A</v>
      </c>
      <c r="J584" s="228" t="str">
        <f>IF(T584&lt;0, "N/A", (T584 - AA584)/(Z584-AA584))</f>
        <v>N/A</v>
      </c>
      <c r="K584" s="228" t="str">
        <f>IF(V584&lt;0, "N/A", (V584 - AA584)/(Z584-AA584))</f>
        <v>N/A</v>
      </c>
      <c r="L584" s="228" t="str">
        <f>IF(X584&lt;0, "N/A", (X584 - AA584)/(Z584-AA584))</f>
        <v>N/A</v>
      </c>
      <c r="M584" s="44" t="s">
        <v>2645</v>
      </c>
      <c r="N584" s="33">
        <v>-1</v>
      </c>
      <c r="O584" s="43" t="s">
        <v>2917</v>
      </c>
      <c r="P584" s="33">
        <v>-1</v>
      </c>
      <c r="Q584" s="43" t="s">
        <v>2918</v>
      </c>
      <c r="R584" s="33">
        <v>-1</v>
      </c>
      <c r="S584" s="43" t="s">
        <v>2919</v>
      </c>
      <c r="T584" s="33">
        <v>-1</v>
      </c>
      <c r="U584" s="43" t="s">
        <v>2920</v>
      </c>
      <c r="V584" s="33">
        <v>-1</v>
      </c>
      <c r="W584" s="43" t="s">
        <v>2921</v>
      </c>
      <c r="X584" s="33">
        <v>-1</v>
      </c>
      <c r="Y584" s="64" t="s">
        <v>2922</v>
      </c>
      <c r="Z584" s="33"/>
      <c r="AA584" s="33"/>
      <c r="AB584" s="33"/>
      <c r="AC584" s="33"/>
      <c r="AD584" s="33"/>
      <c r="AE584" s="33"/>
      <c r="AF584" s="33"/>
      <c r="AG584" s="33"/>
      <c r="AH584" s="33"/>
      <c r="AI584" s="33"/>
      <c r="AJ584" s="33"/>
      <c r="AK584" s="33"/>
      <c r="AL584" s="33"/>
      <c r="AM584" s="33"/>
    </row>
    <row r="585" spans="1:39" ht="15.75" customHeight="1">
      <c r="A585" s="35" t="s">
        <v>10</v>
      </c>
      <c r="B585" s="60" t="s">
        <v>2915</v>
      </c>
      <c r="C585" s="48" t="s">
        <v>42</v>
      </c>
      <c r="D585" s="48"/>
      <c r="E585" s="48"/>
      <c r="F585" s="222"/>
      <c r="G585" s="242">
        <f t="shared" ref="G585:L585" si="469">ROUND(AVERAGE(G586,G595,G604),2)</f>
        <v>0.55000000000000004</v>
      </c>
      <c r="H585" s="242">
        <f t="shared" si="469"/>
        <v>0.22</v>
      </c>
      <c r="I585" s="242">
        <f t="shared" si="469"/>
        <v>0.44</v>
      </c>
      <c r="J585" s="242">
        <f t="shared" si="469"/>
        <v>0.56000000000000005</v>
      </c>
      <c r="K585" s="242">
        <f t="shared" si="469"/>
        <v>0.68</v>
      </c>
      <c r="L585" s="242">
        <f t="shared" si="469"/>
        <v>0.56000000000000005</v>
      </c>
      <c r="M585" s="53"/>
      <c r="N585" s="54"/>
      <c r="O585" s="50"/>
      <c r="P585" s="54"/>
      <c r="Q585" s="50"/>
      <c r="R585" s="54"/>
      <c r="S585" s="50"/>
      <c r="T585" s="54"/>
      <c r="U585" s="50"/>
      <c r="V585" s="54"/>
      <c r="W585" s="50"/>
      <c r="X585" s="54"/>
      <c r="Y585" s="50"/>
      <c r="Z585" s="54"/>
      <c r="AA585" s="54"/>
      <c r="AB585" s="33"/>
      <c r="AC585" s="33"/>
      <c r="AD585" s="33"/>
      <c r="AE585" s="33"/>
      <c r="AF585" s="33"/>
      <c r="AG585" s="33"/>
      <c r="AH585" s="33"/>
      <c r="AI585" s="33"/>
      <c r="AJ585" s="33"/>
      <c r="AK585" s="33"/>
      <c r="AL585" s="33"/>
      <c r="AM585" s="33"/>
    </row>
    <row r="586" spans="1:39" ht="15.75" customHeight="1">
      <c r="A586" s="35" t="s">
        <v>10</v>
      </c>
      <c r="B586" s="60" t="s">
        <v>2915</v>
      </c>
      <c r="C586" s="50" t="s">
        <v>42</v>
      </c>
      <c r="D586" s="42" t="s">
        <v>2923</v>
      </c>
      <c r="E586" s="80"/>
      <c r="F586" s="229"/>
      <c r="G586" s="228">
        <f t="shared" ref="G586:L586" si="470">ROUND(AVERAGE(G587:G594),2)</f>
        <v>0.38</v>
      </c>
      <c r="H586" s="228">
        <f t="shared" si="470"/>
        <v>0</v>
      </c>
      <c r="I586" s="228">
        <f t="shared" si="470"/>
        <v>0.31</v>
      </c>
      <c r="J586" s="228">
        <f t="shared" si="470"/>
        <v>0.63</v>
      </c>
      <c r="K586" s="228">
        <f t="shared" si="470"/>
        <v>0.44</v>
      </c>
      <c r="L586" s="228">
        <f t="shared" si="470"/>
        <v>0.38</v>
      </c>
      <c r="M586" s="28"/>
      <c r="N586" s="33"/>
      <c r="O586" s="43"/>
      <c r="P586" s="33"/>
      <c r="Q586" s="43"/>
      <c r="R586" s="33"/>
      <c r="S586" s="43"/>
      <c r="T586" s="33"/>
      <c r="U586" s="43"/>
      <c r="V586" s="33"/>
      <c r="W586" s="43"/>
      <c r="X586" s="33"/>
      <c r="Y586" s="43"/>
      <c r="Z586" s="33"/>
      <c r="AA586" s="33"/>
      <c r="AB586" s="33"/>
      <c r="AC586" s="33"/>
      <c r="AD586" s="33"/>
      <c r="AE586" s="33"/>
      <c r="AF586" s="33"/>
      <c r="AG586" s="33"/>
      <c r="AH586" s="33"/>
      <c r="AI586" s="33"/>
      <c r="AJ586" s="33"/>
      <c r="AK586" s="33"/>
      <c r="AL586" s="33"/>
      <c r="AM586" s="33"/>
    </row>
    <row r="587" spans="1:39" ht="15.75" customHeight="1">
      <c r="A587" s="35" t="s">
        <v>10</v>
      </c>
      <c r="B587" s="60" t="s">
        <v>2915</v>
      </c>
      <c r="C587" s="50" t="s">
        <v>42</v>
      </c>
      <c r="D587" s="43" t="s">
        <v>2923</v>
      </c>
      <c r="E587" s="43"/>
      <c r="F587" s="220" t="s">
        <v>2924</v>
      </c>
      <c r="G587" s="228">
        <f t="shared" ref="G587:G594" si="471">IF(N587&lt;0, "N/A", (N587 - AA587)/(Z587-AA587))</f>
        <v>1</v>
      </c>
      <c r="H587" s="228">
        <f t="shared" ref="H587:H594" si="472">IF(P587&lt;0, "N/A", (P587 - AA587)/(Z587-AA587))</f>
        <v>0</v>
      </c>
      <c r="I587" s="228">
        <f t="shared" ref="I587:I594" si="473">IF(R587&lt;0, "N/A", (R587 - AA587)/(Z587-AA587))</f>
        <v>1</v>
      </c>
      <c r="J587" s="228">
        <f t="shared" ref="J587:J594" si="474">IF(T587&lt;0, "N/A", (T587 - AA587)/(Z587-AA587))</f>
        <v>0.5</v>
      </c>
      <c r="K587" s="228">
        <f t="shared" ref="K587:K594" si="475">IF(V587&lt;0, "N/A", (V587 - AA587)/(Z587-AA587))</f>
        <v>1</v>
      </c>
      <c r="L587" s="228">
        <f t="shared" ref="L587:L594" si="476">IF(X587&lt;0, "N/A", (X587 - AA587)/(Z587-AA587))</f>
        <v>0.5</v>
      </c>
      <c r="M587" s="44" t="s">
        <v>120</v>
      </c>
      <c r="N587" s="33">
        <v>1</v>
      </c>
      <c r="O587" s="43" t="s">
        <v>2925</v>
      </c>
      <c r="P587" s="33">
        <v>0</v>
      </c>
      <c r="Q587" s="43" t="s">
        <v>2926</v>
      </c>
      <c r="R587" s="33">
        <v>1</v>
      </c>
      <c r="S587" s="43" t="s">
        <v>2927</v>
      </c>
      <c r="T587" s="33">
        <v>0.5</v>
      </c>
      <c r="U587" s="43" t="s">
        <v>2928</v>
      </c>
      <c r="V587" s="33">
        <v>1</v>
      </c>
      <c r="W587" s="43" t="s">
        <v>2929</v>
      </c>
      <c r="X587" s="33">
        <v>0.5</v>
      </c>
      <c r="Y587" s="43" t="s">
        <v>2930</v>
      </c>
      <c r="Z587" s="65">
        <v>1</v>
      </c>
      <c r="AA587" s="66">
        <v>0</v>
      </c>
      <c r="AB587" s="33"/>
      <c r="AC587" s="33"/>
      <c r="AD587" s="33"/>
      <c r="AE587" s="33"/>
      <c r="AF587" s="33"/>
      <c r="AG587" s="33"/>
      <c r="AH587" s="33"/>
      <c r="AI587" s="33"/>
      <c r="AJ587" s="33"/>
      <c r="AK587" s="33"/>
      <c r="AL587" s="33"/>
      <c r="AM587" s="33"/>
    </row>
    <row r="588" spans="1:39" ht="15.75" customHeight="1">
      <c r="A588" s="35" t="s">
        <v>10</v>
      </c>
      <c r="B588" s="60" t="s">
        <v>2915</v>
      </c>
      <c r="C588" s="50" t="s">
        <v>42</v>
      </c>
      <c r="D588" s="43" t="s">
        <v>2923</v>
      </c>
      <c r="E588" s="43"/>
      <c r="F588" s="220" t="s">
        <v>2931</v>
      </c>
      <c r="G588" s="228">
        <f t="shared" si="471"/>
        <v>0</v>
      </c>
      <c r="H588" s="228">
        <f t="shared" si="472"/>
        <v>0</v>
      </c>
      <c r="I588" s="228">
        <f t="shared" si="473"/>
        <v>1</v>
      </c>
      <c r="J588" s="228">
        <f t="shared" si="474"/>
        <v>0.5</v>
      </c>
      <c r="K588" s="228">
        <f t="shared" si="475"/>
        <v>0.5</v>
      </c>
      <c r="L588" s="228">
        <f t="shared" si="476"/>
        <v>0.5</v>
      </c>
      <c r="M588" s="44" t="s">
        <v>120</v>
      </c>
      <c r="N588" s="33">
        <v>0</v>
      </c>
      <c r="O588" s="43" t="s">
        <v>2932</v>
      </c>
      <c r="P588" s="33">
        <v>0</v>
      </c>
      <c r="Q588" s="43" t="s">
        <v>2933</v>
      </c>
      <c r="R588" s="33">
        <v>1</v>
      </c>
      <c r="S588" s="43" t="s">
        <v>2934</v>
      </c>
      <c r="T588" s="33">
        <v>0.5</v>
      </c>
      <c r="U588" s="43" t="s">
        <v>2935</v>
      </c>
      <c r="V588" s="33">
        <v>0.5</v>
      </c>
      <c r="W588" s="43" t="s">
        <v>2936</v>
      </c>
      <c r="X588" s="33">
        <v>0.5</v>
      </c>
      <c r="Y588" s="43" t="s">
        <v>2937</v>
      </c>
      <c r="Z588" s="65">
        <v>1</v>
      </c>
      <c r="AA588" s="66">
        <v>0</v>
      </c>
      <c r="AB588" s="33"/>
      <c r="AC588" s="33"/>
      <c r="AD588" s="33"/>
      <c r="AE588" s="33"/>
      <c r="AF588" s="33"/>
      <c r="AG588" s="33"/>
      <c r="AH588" s="33"/>
      <c r="AI588" s="33"/>
      <c r="AJ588" s="33"/>
      <c r="AK588" s="33"/>
      <c r="AL588" s="33"/>
      <c r="AM588" s="33"/>
    </row>
    <row r="589" spans="1:39" ht="15.75" customHeight="1">
      <c r="A589" s="35" t="s">
        <v>10</v>
      </c>
      <c r="B589" s="60" t="s">
        <v>2915</v>
      </c>
      <c r="C589" s="50" t="s">
        <v>42</v>
      </c>
      <c r="D589" s="43" t="s">
        <v>2923</v>
      </c>
      <c r="E589" s="43"/>
      <c r="F589" s="220" t="s">
        <v>2938</v>
      </c>
      <c r="G589" s="228">
        <f t="shared" si="471"/>
        <v>0</v>
      </c>
      <c r="H589" s="228">
        <f t="shared" si="472"/>
        <v>0</v>
      </c>
      <c r="I589" s="228">
        <f t="shared" si="473"/>
        <v>0</v>
      </c>
      <c r="J589" s="228">
        <f t="shared" si="474"/>
        <v>1</v>
      </c>
      <c r="K589" s="228">
        <f t="shared" si="475"/>
        <v>1</v>
      </c>
      <c r="L589" s="228">
        <f t="shared" si="476"/>
        <v>0.5</v>
      </c>
      <c r="M589" s="44" t="s">
        <v>120</v>
      </c>
      <c r="N589" s="33">
        <v>0</v>
      </c>
      <c r="O589" s="43" t="s">
        <v>2939</v>
      </c>
      <c r="P589" s="185">
        <v>0</v>
      </c>
      <c r="Q589" s="43" t="s">
        <v>2940</v>
      </c>
      <c r="R589" s="33">
        <v>0</v>
      </c>
      <c r="S589" s="43" t="s">
        <v>2941</v>
      </c>
      <c r="T589" s="33">
        <v>1</v>
      </c>
      <c r="U589" s="43" t="s">
        <v>2942</v>
      </c>
      <c r="V589" s="33">
        <v>1</v>
      </c>
      <c r="W589" s="186" t="s">
        <v>2943</v>
      </c>
      <c r="X589" s="33">
        <v>0.5</v>
      </c>
      <c r="Y589" s="43" t="s">
        <v>2944</v>
      </c>
      <c r="Z589" s="65">
        <v>1</v>
      </c>
      <c r="AA589" s="66">
        <v>0</v>
      </c>
      <c r="AB589" s="33"/>
      <c r="AC589" s="33"/>
      <c r="AD589" s="33"/>
      <c r="AE589" s="33"/>
      <c r="AF589" s="33"/>
      <c r="AG589" s="33"/>
      <c r="AH589" s="33"/>
      <c r="AI589" s="33"/>
      <c r="AJ589" s="33"/>
      <c r="AK589" s="33"/>
      <c r="AL589" s="33"/>
      <c r="AM589" s="33"/>
    </row>
    <row r="590" spans="1:39" ht="15.75" customHeight="1">
      <c r="A590" s="35" t="s">
        <v>10</v>
      </c>
      <c r="B590" s="60" t="s">
        <v>2915</v>
      </c>
      <c r="C590" s="50" t="s">
        <v>42</v>
      </c>
      <c r="D590" s="43" t="s">
        <v>2923</v>
      </c>
      <c r="E590" s="43"/>
      <c r="F590" s="220" t="s">
        <v>2945</v>
      </c>
      <c r="G590" s="228">
        <f t="shared" si="471"/>
        <v>0</v>
      </c>
      <c r="H590" s="228">
        <f t="shared" si="472"/>
        <v>0</v>
      </c>
      <c r="I590" s="228">
        <f t="shared" si="473"/>
        <v>0</v>
      </c>
      <c r="J590" s="228">
        <f t="shared" si="474"/>
        <v>1</v>
      </c>
      <c r="K590" s="228">
        <f t="shared" si="475"/>
        <v>0</v>
      </c>
      <c r="L590" s="228">
        <f t="shared" si="476"/>
        <v>0</v>
      </c>
      <c r="M590" s="44" t="s">
        <v>120</v>
      </c>
      <c r="N590" s="33">
        <v>0</v>
      </c>
      <c r="O590" s="43" t="s">
        <v>2946</v>
      </c>
      <c r="P590" s="33">
        <v>0</v>
      </c>
      <c r="Q590" s="43" t="s">
        <v>2947</v>
      </c>
      <c r="R590" s="33">
        <v>0</v>
      </c>
      <c r="S590" s="43" t="s">
        <v>2948</v>
      </c>
      <c r="T590" s="33">
        <v>1</v>
      </c>
      <c r="U590" s="43" t="s">
        <v>2949</v>
      </c>
      <c r="V590" s="33">
        <v>0</v>
      </c>
      <c r="W590" s="186" t="s">
        <v>2950</v>
      </c>
      <c r="X590" s="33">
        <v>0</v>
      </c>
      <c r="Y590" s="43" t="s">
        <v>129</v>
      </c>
      <c r="Z590" s="65">
        <v>1</v>
      </c>
      <c r="AA590" s="66">
        <v>0</v>
      </c>
      <c r="AB590" s="33"/>
      <c r="AC590" s="33"/>
      <c r="AD590" s="33"/>
      <c r="AE590" s="33"/>
      <c r="AF590" s="33"/>
      <c r="AG590" s="33"/>
      <c r="AH590" s="33"/>
      <c r="AI590" s="33"/>
      <c r="AJ590" s="33"/>
      <c r="AK590" s="33"/>
      <c r="AL590" s="33"/>
      <c r="AM590" s="33"/>
    </row>
    <row r="591" spans="1:39" ht="15.75" customHeight="1">
      <c r="A591" s="35" t="s">
        <v>10</v>
      </c>
      <c r="B591" s="60" t="s">
        <v>2915</v>
      </c>
      <c r="C591" s="50" t="s">
        <v>42</v>
      </c>
      <c r="D591" s="43" t="s">
        <v>2923</v>
      </c>
      <c r="E591" s="43"/>
      <c r="F591" s="220" t="s">
        <v>2951</v>
      </c>
      <c r="G591" s="228">
        <f t="shared" si="471"/>
        <v>1</v>
      </c>
      <c r="H591" s="228">
        <f t="shared" si="472"/>
        <v>0</v>
      </c>
      <c r="I591" s="228">
        <f t="shared" si="473"/>
        <v>0</v>
      </c>
      <c r="J591" s="228">
        <f t="shared" si="474"/>
        <v>1</v>
      </c>
      <c r="K591" s="228">
        <f t="shared" si="475"/>
        <v>0.5</v>
      </c>
      <c r="L591" s="228">
        <f t="shared" si="476"/>
        <v>0.5</v>
      </c>
      <c r="M591" s="44" t="s">
        <v>120</v>
      </c>
      <c r="N591" s="33">
        <v>1</v>
      </c>
      <c r="O591" s="43" t="s">
        <v>2952</v>
      </c>
      <c r="P591" s="185">
        <v>0</v>
      </c>
      <c r="Q591" s="43" t="s">
        <v>2953</v>
      </c>
      <c r="R591" s="33">
        <v>0</v>
      </c>
      <c r="S591" s="43" t="s">
        <v>2954</v>
      </c>
      <c r="T591" s="33">
        <v>1</v>
      </c>
      <c r="U591" s="43" t="s">
        <v>2955</v>
      </c>
      <c r="V591" s="185">
        <v>0.5</v>
      </c>
      <c r="W591" s="43" t="s">
        <v>2956</v>
      </c>
      <c r="X591" s="33">
        <v>0.5</v>
      </c>
      <c r="Y591" s="43" t="s">
        <v>2957</v>
      </c>
      <c r="Z591" s="65">
        <v>1</v>
      </c>
      <c r="AA591" s="66">
        <v>0</v>
      </c>
      <c r="AB591" s="33"/>
      <c r="AC591" s="33"/>
      <c r="AD591" s="33"/>
      <c r="AE591" s="33"/>
      <c r="AF591" s="33"/>
      <c r="AG591" s="33"/>
      <c r="AH591" s="33"/>
      <c r="AI591" s="33"/>
      <c r="AJ591" s="33"/>
      <c r="AK591" s="33"/>
      <c r="AL591" s="33"/>
      <c r="AM591" s="33"/>
    </row>
    <row r="592" spans="1:39" ht="15.75" customHeight="1">
      <c r="A592" s="35" t="s">
        <v>10</v>
      </c>
      <c r="B592" s="60" t="s">
        <v>2915</v>
      </c>
      <c r="C592" s="50" t="s">
        <v>42</v>
      </c>
      <c r="D592" s="43" t="s">
        <v>2923</v>
      </c>
      <c r="E592" s="43"/>
      <c r="F592" s="220" t="s">
        <v>2958</v>
      </c>
      <c r="G592" s="228">
        <f t="shared" si="471"/>
        <v>1</v>
      </c>
      <c r="H592" s="228">
        <f t="shared" si="472"/>
        <v>0</v>
      </c>
      <c r="I592" s="228">
        <f t="shared" si="473"/>
        <v>0.5</v>
      </c>
      <c r="J592" s="228">
        <f t="shared" si="474"/>
        <v>0.5</v>
      </c>
      <c r="K592" s="228">
        <f t="shared" si="475"/>
        <v>0</v>
      </c>
      <c r="L592" s="228">
        <f t="shared" si="476"/>
        <v>1</v>
      </c>
      <c r="M592" s="44" t="s">
        <v>120</v>
      </c>
      <c r="N592" s="33">
        <v>1</v>
      </c>
      <c r="O592" s="43" t="s">
        <v>2959</v>
      </c>
      <c r="P592" s="185">
        <v>0</v>
      </c>
      <c r="Q592" s="43" t="s">
        <v>2960</v>
      </c>
      <c r="R592" s="33">
        <v>0.5</v>
      </c>
      <c r="S592" s="43" t="s">
        <v>2961</v>
      </c>
      <c r="T592" s="33">
        <v>0.5</v>
      </c>
      <c r="U592" s="43" t="s">
        <v>2962</v>
      </c>
      <c r="V592" s="185">
        <v>0</v>
      </c>
      <c r="W592" s="200" t="s">
        <v>2963</v>
      </c>
      <c r="X592" s="33">
        <v>1</v>
      </c>
      <c r="Y592" s="43" t="s">
        <v>129</v>
      </c>
      <c r="Z592" s="65">
        <v>1</v>
      </c>
      <c r="AA592" s="66">
        <v>0</v>
      </c>
      <c r="AB592" s="33"/>
      <c r="AC592" s="33"/>
      <c r="AD592" s="33"/>
      <c r="AE592" s="33"/>
      <c r="AF592" s="33"/>
      <c r="AG592" s="33"/>
      <c r="AH592" s="33"/>
      <c r="AI592" s="33"/>
      <c r="AJ592" s="33"/>
      <c r="AK592" s="33"/>
      <c r="AL592" s="33"/>
      <c r="AM592" s="33"/>
    </row>
    <row r="593" spans="1:39" ht="15.75" customHeight="1">
      <c r="A593" s="35" t="s">
        <v>10</v>
      </c>
      <c r="B593" s="60" t="s">
        <v>2915</v>
      </c>
      <c r="C593" s="50" t="s">
        <v>42</v>
      </c>
      <c r="D593" s="43" t="s">
        <v>2923</v>
      </c>
      <c r="E593" s="43"/>
      <c r="F593" s="220" t="s">
        <v>2964</v>
      </c>
      <c r="G593" s="228">
        <f t="shared" si="471"/>
        <v>0</v>
      </c>
      <c r="H593" s="228">
        <f t="shared" si="472"/>
        <v>0</v>
      </c>
      <c r="I593" s="228">
        <f t="shared" si="473"/>
        <v>0</v>
      </c>
      <c r="J593" s="228">
        <f t="shared" si="474"/>
        <v>0</v>
      </c>
      <c r="K593" s="228">
        <f t="shared" si="475"/>
        <v>0</v>
      </c>
      <c r="L593" s="228">
        <f t="shared" si="476"/>
        <v>0</v>
      </c>
      <c r="M593" s="44" t="s">
        <v>120</v>
      </c>
      <c r="N593" s="33">
        <v>0</v>
      </c>
      <c r="O593" s="43" t="s">
        <v>2965</v>
      </c>
      <c r="P593" s="185">
        <v>0</v>
      </c>
      <c r="Q593" s="43" t="s">
        <v>2966</v>
      </c>
      <c r="R593" s="33">
        <v>0</v>
      </c>
      <c r="S593" s="43" t="s">
        <v>2967</v>
      </c>
      <c r="T593" s="33">
        <v>0</v>
      </c>
      <c r="U593" s="43" t="s">
        <v>2968</v>
      </c>
      <c r="V593" s="185">
        <v>0</v>
      </c>
      <c r="W593" s="186" t="s">
        <v>2969</v>
      </c>
      <c r="X593" s="185">
        <v>0</v>
      </c>
      <c r="Y593" s="43" t="s">
        <v>2970</v>
      </c>
      <c r="Z593" s="65">
        <v>1</v>
      </c>
      <c r="AA593" s="66">
        <v>0</v>
      </c>
      <c r="AB593" s="33"/>
      <c r="AC593" s="33"/>
      <c r="AD593" s="33"/>
      <c r="AE593" s="33"/>
      <c r="AF593" s="33"/>
      <c r="AG593" s="33"/>
      <c r="AH593" s="33"/>
      <c r="AI593" s="33"/>
      <c r="AJ593" s="33"/>
      <c r="AK593" s="33"/>
      <c r="AL593" s="33"/>
      <c r="AM593" s="33"/>
    </row>
    <row r="594" spans="1:39" ht="15.75" customHeight="1">
      <c r="A594" s="35" t="s">
        <v>10</v>
      </c>
      <c r="B594" s="60" t="s">
        <v>2915</v>
      </c>
      <c r="C594" s="50" t="s">
        <v>42</v>
      </c>
      <c r="D594" s="43" t="s">
        <v>2923</v>
      </c>
      <c r="E594" s="43"/>
      <c r="F594" s="220" t="s">
        <v>2971</v>
      </c>
      <c r="G594" s="228">
        <f t="shared" si="471"/>
        <v>0</v>
      </c>
      <c r="H594" s="228">
        <f t="shared" si="472"/>
        <v>0</v>
      </c>
      <c r="I594" s="228">
        <f t="shared" si="473"/>
        <v>0</v>
      </c>
      <c r="J594" s="228">
        <f t="shared" si="474"/>
        <v>0.5</v>
      </c>
      <c r="K594" s="228">
        <f t="shared" si="475"/>
        <v>0.5</v>
      </c>
      <c r="L594" s="228">
        <f t="shared" si="476"/>
        <v>0</v>
      </c>
      <c r="M594" s="44" t="s">
        <v>120</v>
      </c>
      <c r="N594" s="33">
        <v>0</v>
      </c>
      <c r="O594" s="43" t="s">
        <v>2972</v>
      </c>
      <c r="P594" s="33">
        <v>0</v>
      </c>
      <c r="Q594" s="43" t="s">
        <v>2973</v>
      </c>
      <c r="R594" s="33">
        <v>0</v>
      </c>
      <c r="S594" s="43" t="s">
        <v>129</v>
      </c>
      <c r="T594" s="33">
        <v>0.5</v>
      </c>
      <c r="U594" s="43" t="s">
        <v>2974</v>
      </c>
      <c r="V594" s="33">
        <v>0.5</v>
      </c>
      <c r="W594" s="43" t="s">
        <v>2975</v>
      </c>
      <c r="X594" s="33">
        <v>0</v>
      </c>
      <c r="Y594" s="43" t="s">
        <v>129</v>
      </c>
      <c r="Z594" s="65">
        <v>1</v>
      </c>
      <c r="AA594" s="66">
        <v>0</v>
      </c>
      <c r="AB594" s="33"/>
      <c r="AC594" s="33"/>
      <c r="AD594" s="33"/>
      <c r="AE594" s="33"/>
      <c r="AF594" s="33"/>
      <c r="AG594" s="33"/>
      <c r="AH594" s="33"/>
      <c r="AI594" s="33"/>
      <c r="AJ594" s="33"/>
      <c r="AK594" s="33"/>
      <c r="AL594" s="33"/>
      <c r="AM594" s="33"/>
    </row>
    <row r="595" spans="1:39" ht="15.75" customHeight="1">
      <c r="A595" s="35" t="s">
        <v>10</v>
      </c>
      <c r="B595" s="60" t="s">
        <v>2915</v>
      </c>
      <c r="C595" s="50" t="s">
        <v>42</v>
      </c>
      <c r="D595" s="42" t="s">
        <v>2976</v>
      </c>
      <c r="E595" s="80"/>
      <c r="F595" s="220"/>
      <c r="G595" s="228">
        <f t="shared" ref="G595:L595" si="477">ROUND(AVERAGE(G596:G603),2)</f>
        <v>0.63</v>
      </c>
      <c r="H595" s="228">
        <f t="shared" si="477"/>
        <v>0.13</v>
      </c>
      <c r="I595" s="228">
        <f t="shared" si="477"/>
        <v>0.25</v>
      </c>
      <c r="J595" s="228">
        <f t="shared" si="477"/>
        <v>0.25</v>
      </c>
      <c r="K595" s="228">
        <f t="shared" si="477"/>
        <v>0.88</v>
      </c>
      <c r="L595" s="228">
        <f t="shared" si="477"/>
        <v>0.5</v>
      </c>
      <c r="M595" s="28"/>
      <c r="N595" s="33"/>
      <c r="O595" s="43"/>
      <c r="P595" s="33"/>
      <c r="Q595" s="43"/>
      <c r="R595" s="33"/>
      <c r="S595" s="43"/>
      <c r="T595" s="33"/>
      <c r="U595" s="43"/>
      <c r="V595" s="33"/>
      <c r="W595" s="43"/>
      <c r="X595" s="33"/>
      <c r="Y595" s="43"/>
      <c r="Z595" s="33"/>
      <c r="AA595" s="33"/>
      <c r="AB595" s="33"/>
      <c r="AC595" s="33"/>
      <c r="AD595" s="33"/>
      <c r="AE595" s="33"/>
      <c r="AF595" s="33"/>
      <c r="AG595" s="33"/>
      <c r="AH595" s="33"/>
      <c r="AI595" s="33"/>
      <c r="AJ595" s="33"/>
      <c r="AK595" s="33"/>
      <c r="AL595" s="33"/>
      <c r="AM595" s="33"/>
    </row>
    <row r="596" spans="1:39" ht="15.75" customHeight="1">
      <c r="A596" s="35" t="s">
        <v>10</v>
      </c>
      <c r="B596" s="60" t="s">
        <v>2915</v>
      </c>
      <c r="C596" s="50" t="s">
        <v>42</v>
      </c>
      <c r="D596" s="43" t="s">
        <v>2976</v>
      </c>
      <c r="E596" s="43"/>
      <c r="F596" s="220" t="s">
        <v>2977</v>
      </c>
      <c r="G596" s="228">
        <f t="shared" ref="G596:G603" si="478">IF(N596&lt;0, "N/A", (N596 - AA596)/(Z596-AA596))</f>
        <v>0</v>
      </c>
      <c r="H596" s="228">
        <f t="shared" ref="H596:H603" si="479">IF(P596&lt;0, "N/A", (P596 - AA596)/(Z596-AA596))</f>
        <v>0</v>
      </c>
      <c r="I596" s="228">
        <f t="shared" ref="I596:I603" si="480">IF(R596&lt;0, "N/A", (R596 - AA596)/(Z596-AA596))</f>
        <v>0</v>
      </c>
      <c r="J596" s="228">
        <f t="shared" ref="J596:J603" si="481">IF(T596&lt;0, "N/A", (T596 - AA596)/(Z596-AA596))</f>
        <v>0</v>
      </c>
      <c r="K596" s="228">
        <f t="shared" ref="K596:K603" si="482">IF(V596&lt;0, "N/A", (V596 - AA596)/(Z596-AA596))</f>
        <v>1</v>
      </c>
      <c r="L596" s="228">
        <f t="shared" ref="L596:L603" si="483">IF(X596&lt;0, "N/A", (X596 - AA596)/(Z596-AA596))</f>
        <v>0.5</v>
      </c>
      <c r="M596" s="44" t="s">
        <v>120</v>
      </c>
      <c r="N596" s="33">
        <v>0</v>
      </c>
      <c r="O596" s="43" t="s">
        <v>2978</v>
      </c>
      <c r="P596" s="33">
        <v>0</v>
      </c>
      <c r="Q596" s="43" t="s">
        <v>2979</v>
      </c>
      <c r="R596" s="33">
        <v>0</v>
      </c>
      <c r="S596" s="43" t="s">
        <v>2980</v>
      </c>
      <c r="T596" s="33">
        <v>0</v>
      </c>
      <c r="U596" s="43" t="s">
        <v>2981</v>
      </c>
      <c r="V596" s="33">
        <v>1</v>
      </c>
      <c r="W596" s="43" t="s">
        <v>2982</v>
      </c>
      <c r="X596" s="185">
        <v>0.5</v>
      </c>
      <c r="Y596" s="186" t="s">
        <v>2983</v>
      </c>
      <c r="Z596" s="65">
        <v>1</v>
      </c>
      <c r="AA596" s="66">
        <v>0</v>
      </c>
      <c r="AB596" s="33"/>
      <c r="AC596" s="33"/>
      <c r="AD596" s="33"/>
      <c r="AE596" s="33"/>
      <c r="AF596" s="33"/>
      <c r="AG596" s="33"/>
      <c r="AH596" s="33"/>
      <c r="AI596" s="33"/>
      <c r="AJ596" s="33"/>
      <c r="AK596" s="33"/>
      <c r="AL596" s="33"/>
      <c r="AM596" s="33"/>
    </row>
    <row r="597" spans="1:39" ht="15.75" customHeight="1">
      <c r="A597" s="35" t="s">
        <v>10</v>
      </c>
      <c r="B597" s="60" t="s">
        <v>2915</v>
      </c>
      <c r="C597" s="50" t="s">
        <v>42</v>
      </c>
      <c r="D597" s="43" t="s">
        <v>2976</v>
      </c>
      <c r="E597" s="43"/>
      <c r="F597" s="220" t="s">
        <v>2984</v>
      </c>
      <c r="G597" s="228">
        <f t="shared" si="478"/>
        <v>1</v>
      </c>
      <c r="H597" s="228">
        <f t="shared" si="479"/>
        <v>0</v>
      </c>
      <c r="I597" s="228">
        <f t="shared" si="480"/>
        <v>0</v>
      </c>
      <c r="J597" s="228">
        <f t="shared" si="481"/>
        <v>0</v>
      </c>
      <c r="K597" s="228">
        <f t="shared" si="482"/>
        <v>1</v>
      </c>
      <c r="L597" s="228">
        <f t="shared" si="483"/>
        <v>0.5</v>
      </c>
      <c r="M597" s="44" t="s">
        <v>120</v>
      </c>
      <c r="N597" s="33">
        <v>1</v>
      </c>
      <c r="O597" s="43" t="s">
        <v>2985</v>
      </c>
      <c r="P597" s="185">
        <v>0</v>
      </c>
      <c r="Q597" s="43" t="s">
        <v>2986</v>
      </c>
      <c r="R597" s="33">
        <v>0</v>
      </c>
      <c r="S597" s="43" t="s">
        <v>2987</v>
      </c>
      <c r="T597" s="33">
        <v>0</v>
      </c>
      <c r="U597" s="43" t="s">
        <v>2988</v>
      </c>
      <c r="V597" s="33">
        <v>1</v>
      </c>
      <c r="W597" s="43" t="s">
        <v>2989</v>
      </c>
      <c r="X597" s="185">
        <v>0.5</v>
      </c>
      <c r="Y597" s="186" t="s">
        <v>2990</v>
      </c>
      <c r="Z597" s="65">
        <v>1</v>
      </c>
      <c r="AA597" s="66">
        <v>0</v>
      </c>
      <c r="AB597" s="33"/>
      <c r="AC597" s="33"/>
      <c r="AD597" s="33"/>
      <c r="AE597" s="33"/>
      <c r="AF597" s="33"/>
      <c r="AG597" s="33"/>
      <c r="AH597" s="33"/>
      <c r="AI597" s="33"/>
      <c r="AJ597" s="33"/>
      <c r="AK597" s="33"/>
      <c r="AL597" s="33"/>
      <c r="AM597" s="33"/>
    </row>
    <row r="598" spans="1:39" ht="15.75" customHeight="1">
      <c r="A598" s="35" t="s">
        <v>10</v>
      </c>
      <c r="B598" s="60" t="s">
        <v>2915</v>
      </c>
      <c r="C598" s="50" t="s">
        <v>42</v>
      </c>
      <c r="D598" s="43" t="s">
        <v>2976</v>
      </c>
      <c r="E598" s="43"/>
      <c r="F598" s="220" t="s">
        <v>2991</v>
      </c>
      <c r="G598" s="228">
        <f t="shared" si="478"/>
        <v>1</v>
      </c>
      <c r="H598" s="228">
        <f t="shared" si="479"/>
        <v>0.5</v>
      </c>
      <c r="I598" s="228">
        <f t="shared" si="480"/>
        <v>1</v>
      </c>
      <c r="J598" s="228">
        <f t="shared" si="481"/>
        <v>0</v>
      </c>
      <c r="K598" s="228">
        <f t="shared" si="482"/>
        <v>1</v>
      </c>
      <c r="L598" s="228">
        <f t="shared" si="483"/>
        <v>0.5</v>
      </c>
      <c r="M598" s="44" t="s">
        <v>120</v>
      </c>
      <c r="N598" s="33">
        <v>1</v>
      </c>
      <c r="O598" s="43" t="s">
        <v>2992</v>
      </c>
      <c r="P598" s="185">
        <v>0.5</v>
      </c>
      <c r="Q598" s="43" t="s">
        <v>2993</v>
      </c>
      <c r="R598" s="33">
        <v>1</v>
      </c>
      <c r="S598" s="43" t="s">
        <v>2994</v>
      </c>
      <c r="T598" s="33">
        <v>0</v>
      </c>
      <c r="U598" s="43" t="s">
        <v>2995</v>
      </c>
      <c r="V598" s="33">
        <v>1</v>
      </c>
      <c r="W598" s="43" t="s">
        <v>2996</v>
      </c>
      <c r="X598" s="33">
        <v>0.5</v>
      </c>
      <c r="Y598" s="43" t="s">
        <v>2997</v>
      </c>
      <c r="Z598" s="65">
        <v>1</v>
      </c>
      <c r="AA598" s="66">
        <v>0</v>
      </c>
      <c r="AB598" s="33"/>
      <c r="AC598" s="33"/>
      <c r="AD598" s="33"/>
      <c r="AE598" s="33"/>
      <c r="AF598" s="33"/>
      <c r="AG598" s="33"/>
      <c r="AH598" s="33"/>
      <c r="AI598" s="33"/>
      <c r="AJ598" s="33"/>
      <c r="AK598" s="33"/>
      <c r="AL598" s="33"/>
      <c r="AM598" s="33"/>
    </row>
    <row r="599" spans="1:39" ht="15.75" customHeight="1">
      <c r="A599" s="35" t="s">
        <v>10</v>
      </c>
      <c r="B599" s="60" t="s">
        <v>2915</v>
      </c>
      <c r="C599" s="50" t="s">
        <v>42</v>
      </c>
      <c r="D599" s="43" t="s">
        <v>2976</v>
      </c>
      <c r="E599" s="43"/>
      <c r="F599" s="220" t="s">
        <v>2998</v>
      </c>
      <c r="G599" s="228">
        <f t="shared" si="478"/>
        <v>1</v>
      </c>
      <c r="H599" s="228">
        <f t="shared" si="479"/>
        <v>0</v>
      </c>
      <c r="I599" s="228">
        <f t="shared" si="480"/>
        <v>0</v>
      </c>
      <c r="J599" s="228">
        <f t="shared" si="481"/>
        <v>0</v>
      </c>
      <c r="K599" s="228">
        <f t="shared" si="482"/>
        <v>0.5</v>
      </c>
      <c r="L599" s="228">
        <f t="shared" si="483"/>
        <v>0.5</v>
      </c>
      <c r="M599" s="44" t="s">
        <v>120</v>
      </c>
      <c r="N599" s="33">
        <v>1</v>
      </c>
      <c r="O599" s="43" t="s">
        <v>2999</v>
      </c>
      <c r="P599" s="185">
        <v>0</v>
      </c>
      <c r="Q599" s="43" t="s">
        <v>3000</v>
      </c>
      <c r="R599" s="33">
        <v>0</v>
      </c>
      <c r="S599" s="43" t="s">
        <v>3001</v>
      </c>
      <c r="T599" s="33">
        <v>0</v>
      </c>
      <c r="U599" s="43" t="s">
        <v>3002</v>
      </c>
      <c r="V599" s="33">
        <v>0.5</v>
      </c>
      <c r="W599" s="43" t="s">
        <v>3003</v>
      </c>
      <c r="X599" s="185">
        <v>0.5</v>
      </c>
      <c r="Y599" s="186" t="s">
        <v>3004</v>
      </c>
      <c r="Z599" s="65">
        <v>1</v>
      </c>
      <c r="AA599" s="66">
        <v>0</v>
      </c>
      <c r="AB599" s="33"/>
      <c r="AC599" s="33"/>
      <c r="AD599" s="33"/>
      <c r="AE599" s="33"/>
      <c r="AF599" s="33"/>
      <c r="AG599" s="33"/>
      <c r="AH599" s="33"/>
      <c r="AI599" s="33"/>
      <c r="AJ599" s="33"/>
      <c r="AK599" s="33"/>
      <c r="AL599" s="33"/>
      <c r="AM599" s="33"/>
    </row>
    <row r="600" spans="1:39" ht="15.75" customHeight="1">
      <c r="A600" s="35" t="s">
        <v>10</v>
      </c>
      <c r="B600" s="60" t="s">
        <v>2915</v>
      </c>
      <c r="C600" s="50" t="s">
        <v>42</v>
      </c>
      <c r="D600" s="43" t="s">
        <v>2976</v>
      </c>
      <c r="E600" s="43"/>
      <c r="F600" s="220" t="s">
        <v>3005</v>
      </c>
      <c r="G600" s="228">
        <f t="shared" si="478"/>
        <v>1</v>
      </c>
      <c r="H600" s="228">
        <f t="shared" si="479"/>
        <v>0</v>
      </c>
      <c r="I600" s="228">
        <f t="shared" si="480"/>
        <v>0</v>
      </c>
      <c r="J600" s="228">
        <f t="shared" si="481"/>
        <v>1</v>
      </c>
      <c r="K600" s="228">
        <f t="shared" si="482"/>
        <v>0.5</v>
      </c>
      <c r="L600" s="228">
        <f t="shared" si="483"/>
        <v>0.5</v>
      </c>
      <c r="M600" s="44" t="s">
        <v>120</v>
      </c>
      <c r="N600" s="33">
        <v>1</v>
      </c>
      <c r="O600" s="43" t="s">
        <v>3006</v>
      </c>
      <c r="P600" s="33">
        <v>0</v>
      </c>
      <c r="Q600" s="43" t="s">
        <v>3007</v>
      </c>
      <c r="R600" s="33">
        <v>0</v>
      </c>
      <c r="S600" s="43" t="s">
        <v>129</v>
      </c>
      <c r="T600" s="33">
        <v>1</v>
      </c>
      <c r="U600" s="43" t="s">
        <v>3008</v>
      </c>
      <c r="V600" s="33">
        <v>0.5</v>
      </c>
      <c r="W600" s="43" t="s">
        <v>3009</v>
      </c>
      <c r="X600" s="185">
        <v>0.5</v>
      </c>
      <c r="Y600" s="186" t="s">
        <v>3010</v>
      </c>
      <c r="Z600" s="65">
        <v>1</v>
      </c>
      <c r="AA600" s="66">
        <v>0</v>
      </c>
      <c r="AB600" s="33"/>
      <c r="AC600" s="33"/>
      <c r="AD600" s="33"/>
      <c r="AE600" s="33"/>
      <c r="AF600" s="33"/>
      <c r="AG600" s="33"/>
      <c r="AH600" s="33"/>
      <c r="AI600" s="33"/>
      <c r="AJ600" s="33"/>
      <c r="AK600" s="33"/>
      <c r="AL600" s="33"/>
      <c r="AM600" s="33"/>
    </row>
    <row r="601" spans="1:39" ht="15.75" customHeight="1">
      <c r="A601" s="35" t="s">
        <v>10</v>
      </c>
      <c r="B601" s="60" t="s">
        <v>2915</v>
      </c>
      <c r="C601" s="50" t="s">
        <v>42</v>
      </c>
      <c r="D601" s="43" t="s">
        <v>2976</v>
      </c>
      <c r="E601" s="43"/>
      <c r="F601" s="220" t="s">
        <v>3011</v>
      </c>
      <c r="G601" s="228">
        <f t="shared" si="478"/>
        <v>0</v>
      </c>
      <c r="H601" s="228">
        <f t="shared" si="479"/>
        <v>0</v>
      </c>
      <c r="I601" s="228">
        <f t="shared" si="480"/>
        <v>0</v>
      </c>
      <c r="J601" s="228">
        <f t="shared" si="481"/>
        <v>0</v>
      </c>
      <c r="K601" s="228">
        <f t="shared" si="482"/>
        <v>1</v>
      </c>
      <c r="L601" s="228">
        <f t="shared" si="483"/>
        <v>0</v>
      </c>
      <c r="M601" s="44" t="s">
        <v>120</v>
      </c>
      <c r="N601" s="33">
        <v>0</v>
      </c>
      <c r="O601" s="43" t="s">
        <v>3012</v>
      </c>
      <c r="P601" s="33">
        <v>0</v>
      </c>
      <c r="Q601" s="43" t="s">
        <v>3013</v>
      </c>
      <c r="R601" s="33">
        <v>0</v>
      </c>
      <c r="S601" s="43" t="s">
        <v>129</v>
      </c>
      <c r="T601" s="33">
        <v>0</v>
      </c>
      <c r="U601" s="43" t="s">
        <v>3014</v>
      </c>
      <c r="V601" s="33">
        <v>1</v>
      </c>
      <c r="W601" s="43" t="s">
        <v>3015</v>
      </c>
      <c r="X601" s="33">
        <v>0</v>
      </c>
      <c r="Y601" s="43" t="s">
        <v>129</v>
      </c>
      <c r="Z601" s="65">
        <v>1</v>
      </c>
      <c r="AA601" s="66">
        <v>0</v>
      </c>
      <c r="AB601" s="33"/>
      <c r="AC601" s="33"/>
      <c r="AD601" s="33"/>
      <c r="AE601" s="33"/>
      <c r="AF601" s="33"/>
      <c r="AG601" s="33"/>
      <c r="AH601" s="33"/>
      <c r="AI601" s="33"/>
      <c r="AJ601" s="33"/>
      <c r="AK601" s="33"/>
      <c r="AL601" s="33"/>
      <c r="AM601" s="33"/>
    </row>
    <row r="602" spans="1:39" ht="15.75" customHeight="1">
      <c r="A602" s="35" t="s">
        <v>10</v>
      </c>
      <c r="B602" s="60" t="s">
        <v>2915</v>
      </c>
      <c r="C602" s="50" t="s">
        <v>42</v>
      </c>
      <c r="D602" s="43" t="s">
        <v>2976</v>
      </c>
      <c r="E602" s="43"/>
      <c r="F602" s="220" t="s">
        <v>3016</v>
      </c>
      <c r="G602" s="228">
        <f t="shared" si="478"/>
        <v>1</v>
      </c>
      <c r="H602" s="228">
        <f t="shared" si="479"/>
        <v>0.5</v>
      </c>
      <c r="I602" s="228">
        <f t="shared" si="480"/>
        <v>1</v>
      </c>
      <c r="J602" s="228">
        <f t="shared" si="481"/>
        <v>1</v>
      </c>
      <c r="K602" s="228">
        <f t="shared" si="482"/>
        <v>1</v>
      </c>
      <c r="L602" s="228">
        <f t="shared" si="483"/>
        <v>1</v>
      </c>
      <c r="M602" s="44" t="s">
        <v>120</v>
      </c>
      <c r="N602" s="33">
        <v>1</v>
      </c>
      <c r="O602" s="43" t="s">
        <v>3017</v>
      </c>
      <c r="P602" s="33">
        <v>0.5</v>
      </c>
      <c r="Q602" s="43" t="s">
        <v>3018</v>
      </c>
      <c r="R602" s="33">
        <v>1</v>
      </c>
      <c r="S602" s="43" t="s">
        <v>3019</v>
      </c>
      <c r="T602" s="33">
        <v>1</v>
      </c>
      <c r="U602" s="43" t="s">
        <v>3020</v>
      </c>
      <c r="V602" s="33">
        <v>1</v>
      </c>
      <c r="W602" s="43" t="s">
        <v>3021</v>
      </c>
      <c r="X602" s="33">
        <v>1</v>
      </c>
      <c r="Y602" s="43" t="s">
        <v>129</v>
      </c>
      <c r="Z602" s="65">
        <v>1</v>
      </c>
      <c r="AA602" s="66">
        <v>0</v>
      </c>
      <c r="AB602" s="33"/>
      <c r="AC602" s="33"/>
      <c r="AD602" s="33"/>
      <c r="AE602" s="33"/>
      <c r="AF602" s="33"/>
      <c r="AG602" s="33"/>
      <c r="AH602" s="33"/>
      <c r="AI602" s="33"/>
      <c r="AJ602" s="33"/>
      <c r="AK602" s="33"/>
      <c r="AL602" s="33"/>
      <c r="AM602" s="33"/>
    </row>
    <row r="603" spans="1:39" ht="15.75" customHeight="1">
      <c r="A603" s="35" t="s">
        <v>10</v>
      </c>
      <c r="B603" s="60" t="s">
        <v>2915</v>
      </c>
      <c r="C603" s="50" t="s">
        <v>42</v>
      </c>
      <c r="D603" s="43" t="s">
        <v>2976</v>
      </c>
      <c r="E603" s="43"/>
      <c r="F603" s="220" t="s">
        <v>3022</v>
      </c>
      <c r="G603" s="228">
        <f t="shared" si="478"/>
        <v>0</v>
      </c>
      <c r="H603" s="228">
        <f t="shared" si="479"/>
        <v>0</v>
      </c>
      <c r="I603" s="228">
        <f t="shared" si="480"/>
        <v>0</v>
      </c>
      <c r="J603" s="228">
        <f t="shared" si="481"/>
        <v>0</v>
      </c>
      <c r="K603" s="228">
        <f t="shared" si="482"/>
        <v>1</v>
      </c>
      <c r="L603" s="228" t="str">
        <f t="shared" si="483"/>
        <v>N/A</v>
      </c>
      <c r="M603" s="44" t="s">
        <v>120</v>
      </c>
      <c r="N603" s="33">
        <v>0</v>
      </c>
      <c r="O603" s="43" t="s">
        <v>3023</v>
      </c>
      <c r="P603" s="33">
        <v>0</v>
      </c>
      <c r="Q603" s="43" t="s">
        <v>3024</v>
      </c>
      <c r="R603" s="33">
        <v>0</v>
      </c>
      <c r="S603" s="43" t="s">
        <v>3025</v>
      </c>
      <c r="T603" s="33">
        <v>0</v>
      </c>
      <c r="U603" s="43" t="s">
        <v>3026</v>
      </c>
      <c r="V603" s="33">
        <v>1</v>
      </c>
      <c r="W603" s="43" t="s">
        <v>3027</v>
      </c>
      <c r="X603" s="185">
        <v>-1</v>
      </c>
      <c r="Y603" s="186" t="s">
        <v>3028</v>
      </c>
      <c r="Z603" s="65">
        <v>1</v>
      </c>
      <c r="AA603" s="66">
        <v>0</v>
      </c>
      <c r="AB603" s="33"/>
      <c r="AC603" s="33"/>
      <c r="AD603" s="33"/>
      <c r="AE603" s="33"/>
      <c r="AF603" s="33"/>
      <c r="AG603" s="33"/>
      <c r="AH603" s="33"/>
      <c r="AI603" s="33"/>
      <c r="AJ603" s="33"/>
      <c r="AK603" s="33"/>
      <c r="AL603" s="33"/>
      <c r="AM603" s="33"/>
    </row>
    <row r="604" spans="1:39" ht="15.75" customHeight="1">
      <c r="A604" s="35" t="s">
        <v>10</v>
      </c>
      <c r="B604" s="60" t="s">
        <v>2915</v>
      </c>
      <c r="C604" s="50" t="s">
        <v>42</v>
      </c>
      <c r="D604" s="42" t="s">
        <v>3029</v>
      </c>
      <c r="E604" s="80"/>
      <c r="F604" s="220"/>
      <c r="G604" s="228">
        <f t="shared" ref="G604:L604" si="484">ROUND(AVERAGE(G605:G618),2)</f>
        <v>0.63</v>
      </c>
      <c r="H604" s="228">
        <f t="shared" si="484"/>
        <v>0.54</v>
      </c>
      <c r="I604" s="228">
        <f t="shared" si="484"/>
        <v>0.77</v>
      </c>
      <c r="J604" s="228">
        <f t="shared" si="484"/>
        <v>0.79</v>
      </c>
      <c r="K604" s="228">
        <f t="shared" si="484"/>
        <v>0.73</v>
      </c>
      <c r="L604" s="228">
        <f t="shared" si="484"/>
        <v>0.79</v>
      </c>
      <c r="M604" s="28"/>
      <c r="N604" s="33"/>
      <c r="O604" s="43"/>
      <c r="P604" s="33"/>
      <c r="Q604" s="43"/>
      <c r="R604" s="33"/>
      <c r="S604" s="43"/>
      <c r="T604" s="33"/>
      <c r="U604" s="43"/>
      <c r="V604" s="33"/>
      <c r="W604" s="43"/>
      <c r="X604" s="33"/>
      <c r="Y604" s="43"/>
      <c r="Z604" s="33"/>
      <c r="AA604" s="33"/>
      <c r="AB604" s="33"/>
      <c r="AC604" s="33"/>
      <c r="AD604" s="33"/>
      <c r="AE604" s="33"/>
      <c r="AF604" s="33"/>
      <c r="AG604" s="33"/>
      <c r="AH604" s="33"/>
      <c r="AI604" s="33"/>
      <c r="AJ604" s="33"/>
      <c r="AK604" s="33"/>
      <c r="AL604" s="33"/>
      <c r="AM604" s="33"/>
    </row>
    <row r="605" spans="1:39" ht="15.75" customHeight="1">
      <c r="A605" s="35" t="s">
        <v>10</v>
      </c>
      <c r="B605" s="60" t="s">
        <v>2915</v>
      </c>
      <c r="C605" s="50" t="s">
        <v>42</v>
      </c>
      <c r="D605" s="43" t="s">
        <v>3029</v>
      </c>
      <c r="E605" s="43"/>
      <c r="F605" s="220" t="s">
        <v>3030</v>
      </c>
      <c r="G605" s="228">
        <f t="shared" ref="G605:G618" si="485">IF(N605&lt;0, "N/A", (N605 - AA605)/(Z605-AA605))</f>
        <v>0.5</v>
      </c>
      <c r="H605" s="228">
        <f t="shared" ref="H605:H618" si="486">IF(P605&lt;0, "N/A", (P605 - AA605)/(Z605-AA605))</f>
        <v>0</v>
      </c>
      <c r="I605" s="228">
        <f t="shared" ref="I605:I618" si="487">IF(R605&lt;0, "N/A", (R605 - AA605)/(Z605-AA605))</f>
        <v>0</v>
      </c>
      <c r="J605" s="228">
        <f t="shared" ref="J605:J618" si="488">IF(T605&lt;0, "N/A", (T605 - AA605)/(Z605-AA605))</f>
        <v>1</v>
      </c>
      <c r="K605" s="228">
        <f t="shared" ref="K605:K618" si="489">IF(V605&lt;0, "N/A", (V605 - AA605)/(Z605-AA605))</f>
        <v>0.5</v>
      </c>
      <c r="L605" s="228">
        <f t="shared" ref="L605:L618" si="490">IF(X605&lt;0, "N/A", (X605 - AA605)/(Z605-AA605))</f>
        <v>0.5</v>
      </c>
      <c r="M605" s="44" t="s">
        <v>120</v>
      </c>
      <c r="N605" s="33">
        <v>0.5</v>
      </c>
      <c r="O605" s="43" t="s">
        <v>3031</v>
      </c>
      <c r="P605" s="33">
        <v>0</v>
      </c>
      <c r="Q605" s="43" t="s">
        <v>3032</v>
      </c>
      <c r="R605" s="33">
        <v>0</v>
      </c>
      <c r="S605" s="43" t="s">
        <v>3033</v>
      </c>
      <c r="T605" s="33">
        <v>1</v>
      </c>
      <c r="U605" s="43" t="s">
        <v>3034</v>
      </c>
      <c r="V605" s="33">
        <v>0.5</v>
      </c>
      <c r="W605" s="43" t="s">
        <v>3035</v>
      </c>
      <c r="X605" s="185">
        <v>0.5</v>
      </c>
      <c r="Y605" s="186" t="s">
        <v>3036</v>
      </c>
      <c r="Z605" s="65">
        <v>1</v>
      </c>
      <c r="AA605" s="66">
        <v>0</v>
      </c>
      <c r="AB605" s="33"/>
      <c r="AC605" s="33"/>
      <c r="AD605" s="33"/>
      <c r="AE605" s="33"/>
      <c r="AF605" s="33"/>
      <c r="AG605" s="33"/>
      <c r="AH605" s="33"/>
      <c r="AI605" s="33"/>
      <c r="AJ605" s="33"/>
      <c r="AK605" s="33"/>
      <c r="AL605" s="33"/>
      <c r="AM605" s="33"/>
    </row>
    <row r="606" spans="1:39" ht="15.75" customHeight="1">
      <c r="A606" s="35" t="s">
        <v>10</v>
      </c>
      <c r="B606" s="60" t="s">
        <v>2915</v>
      </c>
      <c r="C606" s="50" t="s">
        <v>42</v>
      </c>
      <c r="D606" s="43" t="s">
        <v>3029</v>
      </c>
      <c r="E606" s="43"/>
      <c r="F606" s="220" t="s">
        <v>3037</v>
      </c>
      <c r="G606" s="228">
        <f t="shared" si="485"/>
        <v>1</v>
      </c>
      <c r="H606" s="228">
        <f t="shared" si="486"/>
        <v>1</v>
      </c>
      <c r="I606" s="228">
        <f t="shared" si="487"/>
        <v>1</v>
      </c>
      <c r="J606" s="228">
        <f t="shared" si="488"/>
        <v>1</v>
      </c>
      <c r="K606" s="228">
        <f t="shared" si="489"/>
        <v>1</v>
      </c>
      <c r="L606" s="228">
        <f t="shared" si="490"/>
        <v>1</v>
      </c>
      <c r="M606" s="44" t="s">
        <v>120</v>
      </c>
      <c r="N606" s="33">
        <v>1</v>
      </c>
      <c r="O606" s="43" t="s">
        <v>3038</v>
      </c>
      <c r="P606" s="33">
        <v>1</v>
      </c>
      <c r="Q606" s="43" t="s">
        <v>3039</v>
      </c>
      <c r="R606" s="33">
        <v>1</v>
      </c>
      <c r="S606" s="43" t="s">
        <v>3040</v>
      </c>
      <c r="T606" s="33">
        <v>1</v>
      </c>
      <c r="U606" s="43" t="s">
        <v>3041</v>
      </c>
      <c r="V606" s="33">
        <v>1</v>
      </c>
      <c r="W606" s="43" t="s">
        <v>3042</v>
      </c>
      <c r="X606" s="33">
        <v>1</v>
      </c>
      <c r="Y606" s="43" t="s">
        <v>129</v>
      </c>
      <c r="Z606" s="65">
        <v>1</v>
      </c>
      <c r="AA606" s="66">
        <v>0</v>
      </c>
      <c r="AB606" s="33"/>
      <c r="AC606" s="33"/>
      <c r="AD606" s="33"/>
      <c r="AE606" s="33"/>
      <c r="AF606" s="33"/>
      <c r="AG606" s="33"/>
      <c r="AH606" s="33"/>
      <c r="AI606" s="33"/>
      <c r="AJ606" s="33"/>
      <c r="AK606" s="33"/>
      <c r="AL606" s="33"/>
      <c r="AM606" s="33"/>
    </row>
    <row r="607" spans="1:39" ht="15.75" customHeight="1">
      <c r="A607" s="35" t="s">
        <v>10</v>
      </c>
      <c r="B607" s="60" t="s">
        <v>2915</v>
      </c>
      <c r="C607" s="50" t="s">
        <v>42</v>
      </c>
      <c r="D607" s="43" t="s">
        <v>3029</v>
      </c>
      <c r="E607" s="43"/>
      <c r="F607" s="220" t="s">
        <v>3043</v>
      </c>
      <c r="G607" s="228">
        <f t="shared" si="485"/>
        <v>1</v>
      </c>
      <c r="H607" s="228">
        <f t="shared" si="486"/>
        <v>0.5</v>
      </c>
      <c r="I607" s="228">
        <f t="shared" si="487"/>
        <v>1</v>
      </c>
      <c r="J607" s="228">
        <f t="shared" si="488"/>
        <v>0.5</v>
      </c>
      <c r="K607" s="228">
        <f t="shared" si="489"/>
        <v>0.5</v>
      </c>
      <c r="L607" s="228">
        <f t="shared" si="490"/>
        <v>1</v>
      </c>
      <c r="M607" s="44" t="s">
        <v>120</v>
      </c>
      <c r="N607" s="33">
        <v>1</v>
      </c>
      <c r="O607" s="43" t="s">
        <v>3044</v>
      </c>
      <c r="P607" s="33">
        <v>0.5</v>
      </c>
      <c r="Q607" s="43" t="s">
        <v>3045</v>
      </c>
      <c r="R607" s="33">
        <v>1</v>
      </c>
      <c r="S607" s="43" t="s">
        <v>129</v>
      </c>
      <c r="T607" s="33">
        <v>0.5</v>
      </c>
      <c r="U607" s="43" t="s">
        <v>3046</v>
      </c>
      <c r="V607" s="33">
        <v>0.5</v>
      </c>
      <c r="W607" s="43" t="s">
        <v>3047</v>
      </c>
      <c r="X607" s="33">
        <v>1</v>
      </c>
      <c r="Y607" s="43" t="s">
        <v>129</v>
      </c>
      <c r="Z607" s="65">
        <v>1</v>
      </c>
      <c r="AA607" s="66">
        <v>0</v>
      </c>
      <c r="AB607" s="33"/>
      <c r="AC607" s="33"/>
      <c r="AD607" s="33"/>
      <c r="AE607" s="33"/>
      <c r="AF607" s="33"/>
      <c r="AG607" s="33"/>
      <c r="AH607" s="33"/>
      <c r="AI607" s="33"/>
      <c r="AJ607" s="33"/>
      <c r="AK607" s="33"/>
      <c r="AL607" s="33"/>
      <c r="AM607" s="33"/>
    </row>
    <row r="608" spans="1:39" ht="15.75" customHeight="1">
      <c r="A608" s="35" t="s">
        <v>10</v>
      </c>
      <c r="B608" s="60" t="s">
        <v>2915</v>
      </c>
      <c r="C608" s="50" t="s">
        <v>42</v>
      </c>
      <c r="D608" s="43" t="s">
        <v>3029</v>
      </c>
      <c r="E608" s="43"/>
      <c r="F608" s="220" t="s">
        <v>3048</v>
      </c>
      <c r="G608" s="228">
        <f t="shared" si="485"/>
        <v>1</v>
      </c>
      <c r="H608" s="228">
        <f t="shared" si="486"/>
        <v>1</v>
      </c>
      <c r="I608" s="228">
        <f t="shared" si="487"/>
        <v>1</v>
      </c>
      <c r="J608" s="228">
        <f t="shared" si="488"/>
        <v>0.5</v>
      </c>
      <c r="K608" s="228">
        <f t="shared" si="489"/>
        <v>1</v>
      </c>
      <c r="L608" s="228">
        <f t="shared" si="490"/>
        <v>1</v>
      </c>
      <c r="M608" s="44" t="s">
        <v>120</v>
      </c>
      <c r="N608" s="33">
        <v>1</v>
      </c>
      <c r="O608" s="43" t="s">
        <v>3049</v>
      </c>
      <c r="P608" s="33">
        <v>1</v>
      </c>
      <c r="Q608" s="43" t="s">
        <v>3050</v>
      </c>
      <c r="R608" s="33">
        <v>1</v>
      </c>
      <c r="S608" s="43" t="s">
        <v>3051</v>
      </c>
      <c r="T608" s="33">
        <v>0.5</v>
      </c>
      <c r="U608" s="43" t="s">
        <v>3052</v>
      </c>
      <c r="V608" s="33">
        <v>1</v>
      </c>
      <c r="W608" s="43" t="s">
        <v>3053</v>
      </c>
      <c r="X608" s="185">
        <v>1</v>
      </c>
      <c r="Y608" s="43" t="s">
        <v>129</v>
      </c>
      <c r="Z608" s="65">
        <v>1</v>
      </c>
      <c r="AA608" s="66">
        <v>0</v>
      </c>
      <c r="AB608" s="33"/>
      <c r="AC608" s="33"/>
      <c r="AD608" s="33"/>
      <c r="AE608" s="33"/>
      <c r="AF608" s="33"/>
      <c r="AG608" s="33"/>
      <c r="AH608" s="33"/>
      <c r="AI608" s="33"/>
      <c r="AJ608" s="33"/>
      <c r="AK608" s="33"/>
      <c r="AL608" s="33"/>
      <c r="AM608" s="33"/>
    </row>
    <row r="609" spans="1:39" ht="15.75" customHeight="1">
      <c r="A609" s="35" t="s">
        <v>10</v>
      </c>
      <c r="B609" s="60" t="s">
        <v>2915</v>
      </c>
      <c r="C609" s="50" t="s">
        <v>42</v>
      </c>
      <c r="D609" s="43" t="s">
        <v>3029</v>
      </c>
      <c r="E609" s="43"/>
      <c r="F609" s="220" t="s">
        <v>3054</v>
      </c>
      <c r="G609" s="228">
        <f t="shared" si="485"/>
        <v>1</v>
      </c>
      <c r="H609" s="228">
        <f t="shared" si="486"/>
        <v>1</v>
      </c>
      <c r="I609" s="228">
        <f t="shared" si="487"/>
        <v>1</v>
      </c>
      <c r="J609" s="228">
        <f t="shared" si="488"/>
        <v>1</v>
      </c>
      <c r="K609" s="228">
        <f t="shared" si="489"/>
        <v>1</v>
      </c>
      <c r="L609" s="228">
        <f t="shared" si="490"/>
        <v>1</v>
      </c>
      <c r="M609" s="44" t="s">
        <v>120</v>
      </c>
      <c r="N609" s="33">
        <v>1</v>
      </c>
      <c r="O609" s="43" t="s">
        <v>3055</v>
      </c>
      <c r="P609" s="33">
        <v>1</v>
      </c>
      <c r="Q609" s="43" t="s">
        <v>3056</v>
      </c>
      <c r="R609" s="33">
        <v>1</v>
      </c>
      <c r="S609" s="43" t="s">
        <v>3057</v>
      </c>
      <c r="T609" s="33">
        <v>1</v>
      </c>
      <c r="U609" s="43" t="s">
        <v>3058</v>
      </c>
      <c r="V609" s="33">
        <v>1</v>
      </c>
      <c r="W609" s="43" t="s">
        <v>3059</v>
      </c>
      <c r="X609" s="33">
        <v>1</v>
      </c>
      <c r="Y609" s="43" t="s">
        <v>129</v>
      </c>
      <c r="Z609" s="65">
        <v>1</v>
      </c>
      <c r="AA609" s="66">
        <v>0</v>
      </c>
      <c r="AB609" s="33"/>
      <c r="AC609" s="33"/>
      <c r="AD609" s="33"/>
      <c r="AE609" s="33"/>
      <c r="AF609" s="33"/>
      <c r="AG609" s="33"/>
      <c r="AH609" s="33"/>
      <c r="AI609" s="33"/>
      <c r="AJ609" s="33"/>
      <c r="AK609" s="33"/>
      <c r="AL609" s="33"/>
      <c r="AM609" s="33"/>
    </row>
    <row r="610" spans="1:39" ht="15.75" customHeight="1">
      <c r="A610" s="35" t="s">
        <v>10</v>
      </c>
      <c r="B610" s="60" t="s">
        <v>2915</v>
      </c>
      <c r="C610" s="50" t="s">
        <v>42</v>
      </c>
      <c r="D610" s="43" t="s">
        <v>3029</v>
      </c>
      <c r="E610" s="43"/>
      <c r="F610" s="220" t="s">
        <v>3060</v>
      </c>
      <c r="G610" s="228">
        <f t="shared" si="485"/>
        <v>1</v>
      </c>
      <c r="H610" s="228">
        <f t="shared" si="486"/>
        <v>1</v>
      </c>
      <c r="I610" s="228">
        <f t="shared" si="487"/>
        <v>1</v>
      </c>
      <c r="J610" s="228">
        <f t="shared" si="488"/>
        <v>1</v>
      </c>
      <c r="K610" s="228">
        <f t="shared" si="489"/>
        <v>1</v>
      </c>
      <c r="L610" s="228">
        <f t="shared" si="490"/>
        <v>0.5</v>
      </c>
      <c r="M610" s="44" t="s">
        <v>120</v>
      </c>
      <c r="N610" s="33">
        <v>1</v>
      </c>
      <c r="O610" s="43" t="s">
        <v>3061</v>
      </c>
      <c r="P610" s="33">
        <v>1</v>
      </c>
      <c r="Q610" s="43" t="s">
        <v>3062</v>
      </c>
      <c r="R610" s="33">
        <v>1</v>
      </c>
      <c r="S610" s="43" t="s">
        <v>3063</v>
      </c>
      <c r="T610" s="33">
        <v>1</v>
      </c>
      <c r="U610" s="43" t="s">
        <v>3064</v>
      </c>
      <c r="V610" s="33">
        <v>1</v>
      </c>
      <c r="W610" s="43" t="s">
        <v>3065</v>
      </c>
      <c r="X610" s="185">
        <v>0.5</v>
      </c>
      <c r="Y610" s="186" t="s">
        <v>3066</v>
      </c>
      <c r="Z610" s="65">
        <v>1</v>
      </c>
      <c r="AA610" s="66">
        <v>0</v>
      </c>
      <c r="AB610" s="33"/>
      <c r="AC610" s="33"/>
      <c r="AD610" s="33"/>
      <c r="AE610" s="33"/>
      <c r="AF610" s="33"/>
      <c r="AG610" s="33"/>
      <c r="AH610" s="33"/>
      <c r="AI610" s="33"/>
      <c r="AJ610" s="33"/>
      <c r="AK610" s="33"/>
      <c r="AL610" s="33"/>
      <c r="AM610" s="33"/>
    </row>
    <row r="611" spans="1:39" ht="15.75" customHeight="1">
      <c r="A611" s="35" t="s">
        <v>10</v>
      </c>
      <c r="B611" s="60" t="s">
        <v>2915</v>
      </c>
      <c r="C611" s="50" t="s">
        <v>42</v>
      </c>
      <c r="D611" s="43" t="s">
        <v>3029</v>
      </c>
      <c r="E611" s="43"/>
      <c r="F611" s="220" t="s">
        <v>3067</v>
      </c>
      <c r="G611" s="228">
        <f t="shared" si="485"/>
        <v>0</v>
      </c>
      <c r="H611" s="228">
        <f t="shared" si="486"/>
        <v>1</v>
      </c>
      <c r="I611" s="228">
        <f t="shared" si="487"/>
        <v>0.5</v>
      </c>
      <c r="J611" s="228">
        <f t="shared" si="488"/>
        <v>1</v>
      </c>
      <c r="K611" s="228">
        <f t="shared" si="489"/>
        <v>0.5</v>
      </c>
      <c r="L611" s="228">
        <f t="shared" si="490"/>
        <v>1</v>
      </c>
      <c r="M611" s="44" t="s">
        <v>120</v>
      </c>
      <c r="N611" s="33">
        <v>0</v>
      </c>
      <c r="O611" s="43" t="s">
        <v>3068</v>
      </c>
      <c r="P611" s="33">
        <v>1</v>
      </c>
      <c r="Q611" s="43" t="s">
        <v>3069</v>
      </c>
      <c r="R611" s="33">
        <v>0.5</v>
      </c>
      <c r="S611" s="43" t="s">
        <v>3070</v>
      </c>
      <c r="T611" s="33">
        <v>1</v>
      </c>
      <c r="U611" s="43" t="s">
        <v>3071</v>
      </c>
      <c r="V611" s="33">
        <v>0.5</v>
      </c>
      <c r="W611" s="43" t="s">
        <v>3072</v>
      </c>
      <c r="X611" s="33">
        <v>1</v>
      </c>
      <c r="Y611" s="43" t="s">
        <v>129</v>
      </c>
      <c r="Z611" s="65">
        <v>1</v>
      </c>
      <c r="AA611" s="66">
        <v>0</v>
      </c>
      <c r="AB611" s="33"/>
      <c r="AC611" s="33"/>
      <c r="AD611" s="33"/>
      <c r="AE611" s="33"/>
      <c r="AF611" s="33"/>
      <c r="AG611" s="33"/>
      <c r="AH611" s="33"/>
      <c r="AI611" s="33"/>
      <c r="AJ611" s="33"/>
      <c r="AK611" s="33"/>
      <c r="AL611" s="33"/>
      <c r="AM611" s="33"/>
    </row>
    <row r="612" spans="1:39" ht="15.75" customHeight="1">
      <c r="A612" s="35" t="s">
        <v>10</v>
      </c>
      <c r="B612" s="60" t="s">
        <v>2915</v>
      </c>
      <c r="C612" s="50" t="s">
        <v>42</v>
      </c>
      <c r="D612" s="43" t="s">
        <v>3029</v>
      </c>
      <c r="E612" s="43"/>
      <c r="F612" s="220" t="s">
        <v>3073</v>
      </c>
      <c r="G612" s="228">
        <f t="shared" si="485"/>
        <v>0.5</v>
      </c>
      <c r="H612" s="228">
        <f t="shared" si="486"/>
        <v>1</v>
      </c>
      <c r="I612" s="228">
        <f t="shared" si="487"/>
        <v>1</v>
      </c>
      <c r="J612" s="228">
        <f t="shared" si="488"/>
        <v>1</v>
      </c>
      <c r="K612" s="228">
        <f t="shared" si="489"/>
        <v>0.5</v>
      </c>
      <c r="L612" s="228">
        <f t="shared" si="490"/>
        <v>0.5</v>
      </c>
      <c r="M612" s="44" t="s">
        <v>120</v>
      </c>
      <c r="N612" s="33">
        <v>0.5</v>
      </c>
      <c r="O612" s="43" t="s">
        <v>3074</v>
      </c>
      <c r="P612" s="33">
        <v>1</v>
      </c>
      <c r="Q612" s="43" t="s">
        <v>3075</v>
      </c>
      <c r="R612" s="33">
        <v>1</v>
      </c>
      <c r="S612" s="43" t="s">
        <v>3076</v>
      </c>
      <c r="T612" s="33">
        <v>1</v>
      </c>
      <c r="U612" s="43" t="s">
        <v>3077</v>
      </c>
      <c r="V612" s="33">
        <v>0.5</v>
      </c>
      <c r="W612" s="43" t="s">
        <v>3078</v>
      </c>
      <c r="X612" s="185">
        <v>0.5</v>
      </c>
      <c r="Y612" s="186" t="s">
        <v>3079</v>
      </c>
      <c r="Z612" s="65">
        <v>1</v>
      </c>
      <c r="AA612" s="66">
        <v>0</v>
      </c>
      <c r="AB612" s="33"/>
      <c r="AC612" s="33"/>
      <c r="AD612" s="33"/>
      <c r="AE612" s="33"/>
      <c r="AF612" s="33"/>
      <c r="AG612" s="33"/>
      <c r="AH612" s="33"/>
      <c r="AI612" s="33"/>
      <c r="AJ612" s="33"/>
      <c r="AK612" s="33"/>
      <c r="AL612" s="33"/>
      <c r="AM612" s="33"/>
    </row>
    <row r="613" spans="1:39" ht="15.75" customHeight="1">
      <c r="A613" s="35" t="s">
        <v>10</v>
      </c>
      <c r="B613" s="60" t="s">
        <v>2915</v>
      </c>
      <c r="C613" s="50" t="s">
        <v>42</v>
      </c>
      <c r="D613" s="43" t="s">
        <v>3029</v>
      </c>
      <c r="E613" s="43"/>
      <c r="F613" s="220" t="s">
        <v>3080</v>
      </c>
      <c r="G613" s="228">
        <f t="shared" si="485"/>
        <v>0.5</v>
      </c>
      <c r="H613" s="228">
        <f t="shared" si="486"/>
        <v>0</v>
      </c>
      <c r="I613" s="228">
        <f t="shared" si="487"/>
        <v>0.5</v>
      </c>
      <c r="J613" s="228">
        <f t="shared" si="488"/>
        <v>0.5</v>
      </c>
      <c r="K613" s="228">
        <f t="shared" si="489"/>
        <v>0.5</v>
      </c>
      <c r="L613" s="228">
        <f t="shared" si="490"/>
        <v>0.5</v>
      </c>
      <c r="M613" s="44" t="s">
        <v>120</v>
      </c>
      <c r="N613" s="33">
        <v>0.5</v>
      </c>
      <c r="O613" s="43" t="s">
        <v>3081</v>
      </c>
      <c r="P613" s="185">
        <v>0</v>
      </c>
      <c r="Q613" s="43" t="s">
        <v>3082</v>
      </c>
      <c r="R613" s="33">
        <v>0.5</v>
      </c>
      <c r="S613" s="43" t="s">
        <v>3083</v>
      </c>
      <c r="T613" s="33">
        <v>0.5</v>
      </c>
      <c r="U613" s="43" t="s">
        <v>3084</v>
      </c>
      <c r="V613" s="33">
        <v>0.5</v>
      </c>
      <c r="W613" s="43" t="s">
        <v>3085</v>
      </c>
      <c r="X613" s="185">
        <v>0.5</v>
      </c>
      <c r="Y613" s="186" t="s">
        <v>3086</v>
      </c>
      <c r="Z613" s="65">
        <v>1</v>
      </c>
      <c r="AA613" s="66">
        <v>0</v>
      </c>
      <c r="AB613" s="33"/>
      <c r="AC613" s="33"/>
      <c r="AD613" s="33"/>
      <c r="AE613" s="33"/>
      <c r="AF613" s="33"/>
      <c r="AG613" s="33"/>
      <c r="AH613" s="33"/>
      <c r="AI613" s="33"/>
      <c r="AJ613" s="33"/>
      <c r="AK613" s="33"/>
      <c r="AL613" s="33"/>
      <c r="AM613" s="33"/>
    </row>
    <row r="614" spans="1:39" ht="15.75" customHeight="1">
      <c r="A614" s="35" t="s">
        <v>10</v>
      </c>
      <c r="B614" s="60" t="s">
        <v>2915</v>
      </c>
      <c r="C614" s="50" t="s">
        <v>42</v>
      </c>
      <c r="D614" s="43" t="s">
        <v>3029</v>
      </c>
      <c r="E614" s="43"/>
      <c r="F614" s="220" t="s">
        <v>3087</v>
      </c>
      <c r="G614" s="228">
        <f t="shared" si="485"/>
        <v>0</v>
      </c>
      <c r="H614" s="228">
        <f t="shared" si="486"/>
        <v>0</v>
      </c>
      <c r="I614" s="228">
        <f t="shared" si="487"/>
        <v>1</v>
      </c>
      <c r="J614" s="228">
        <f t="shared" si="488"/>
        <v>1</v>
      </c>
      <c r="K614" s="228">
        <f t="shared" si="489"/>
        <v>0.5</v>
      </c>
      <c r="L614" s="228">
        <f t="shared" si="490"/>
        <v>1</v>
      </c>
      <c r="M614" s="44" t="s">
        <v>120</v>
      </c>
      <c r="N614" s="33">
        <v>0</v>
      </c>
      <c r="O614" s="43" t="s">
        <v>3088</v>
      </c>
      <c r="P614" s="33">
        <v>0</v>
      </c>
      <c r="Q614" s="43" t="s">
        <v>3089</v>
      </c>
      <c r="R614" s="33">
        <v>1</v>
      </c>
      <c r="S614" s="43" t="s">
        <v>3090</v>
      </c>
      <c r="T614" s="33">
        <v>1</v>
      </c>
      <c r="U614" s="43" t="s">
        <v>3091</v>
      </c>
      <c r="V614" s="33">
        <v>0.5</v>
      </c>
      <c r="W614" s="43" t="s">
        <v>3092</v>
      </c>
      <c r="X614" s="185">
        <v>1</v>
      </c>
      <c r="Y614" s="186" t="s">
        <v>3093</v>
      </c>
      <c r="Z614" s="65">
        <v>1</v>
      </c>
      <c r="AA614" s="66">
        <v>0</v>
      </c>
      <c r="AB614" s="33"/>
      <c r="AC614" s="33"/>
      <c r="AD614" s="33"/>
      <c r="AE614" s="33"/>
      <c r="AF614" s="33"/>
      <c r="AG614" s="33"/>
      <c r="AH614" s="33"/>
      <c r="AI614" s="33"/>
      <c r="AJ614" s="33"/>
      <c r="AK614" s="33"/>
      <c r="AL614" s="33"/>
      <c r="AM614" s="33"/>
    </row>
    <row r="615" spans="1:39" ht="15.75" customHeight="1">
      <c r="A615" s="35" t="s">
        <v>10</v>
      </c>
      <c r="B615" s="60" t="s">
        <v>2915</v>
      </c>
      <c r="C615" s="50" t="s">
        <v>42</v>
      </c>
      <c r="D615" s="43" t="s">
        <v>3029</v>
      </c>
      <c r="E615" s="43"/>
      <c r="F615" s="220" t="s">
        <v>3094</v>
      </c>
      <c r="G615" s="228">
        <f t="shared" si="485"/>
        <v>1</v>
      </c>
      <c r="H615" s="228">
        <f t="shared" si="486"/>
        <v>0</v>
      </c>
      <c r="I615" s="228">
        <f t="shared" si="487"/>
        <v>1</v>
      </c>
      <c r="J615" s="228">
        <f t="shared" si="488"/>
        <v>1</v>
      </c>
      <c r="K615" s="228">
        <f t="shared" si="489"/>
        <v>1</v>
      </c>
      <c r="L615" s="228">
        <f t="shared" si="490"/>
        <v>1</v>
      </c>
      <c r="M615" s="44" t="s">
        <v>120</v>
      </c>
      <c r="N615" s="33">
        <v>1</v>
      </c>
      <c r="O615" s="43" t="s">
        <v>3095</v>
      </c>
      <c r="P615" s="185">
        <v>0</v>
      </c>
      <c r="Q615" s="186"/>
      <c r="R615" s="33">
        <v>1</v>
      </c>
      <c r="S615" s="43" t="s">
        <v>3096</v>
      </c>
      <c r="T615" s="33">
        <v>1</v>
      </c>
      <c r="U615" s="43" t="s">
        <v>3097</v>
      </c>
      <c r="V615" s="33">
        <v>1</v>
      </c>
      <c r="W615" s="43" t="s">
        <v>3098</v>
      </c>
      <c r="X615" s="185">
        <v>1</v>
      </c>
      <c r="Y615" s="186" t="s">
        <v>3099</v>
      </c>
      <c r="Z615" s="65">
        <v>1</v>
      </c>
      <c r="AA615" s="66">
        <v>0</v>
      </c>
      <c r="AB615" s="33"/>
      <c r="AC615" s="33"/>
      <c r="AD615" s="33"/>
      <c r="AE615" s="33"/>
      <c r="AF615" s="33"/>
      <c r="AG615" s="33"/>
      <c r="AH615" s="33"/>
      <c r="AI615" s="33"/>
      <c r="AJ615" s="33"/>
      <c r="AK615" s="33"/>
      <c r="AL615" s="33"/>
      <c r="AM615" s="33"/>
    </row>
    <row r="616" spans="1:39" ht="15.75" customHeight="1">
      <c r="A616" s="35" t="s">
        <v>10</v>
      </c>
      <c r="B616" s="60" t="s">
        <v>2915</v>
      </c>
      <c r="C616" s="50" t="s">
        <v>42</v>
      </c>
      <c r="D616" s="43" t="s">
        <v>3029</v>
      </c>
      <c r="E616" s="43"/>
      <c r="F616" s="220" t="s">
        <v>3100</v>
      </c>
      <c r="G616" s="228" t="str">
        <f t="shared" si="485"/>
        <v>N/A</v>
      </c>
      <c r="H616" s="228" t="str">
        <f t="shared" si="486"/>
        <v>N/A</v>
      </c>
      <c r="I616" s="228" t="str">
        <f t="shared" si="487"/>
        <v>N/A</v>
      </c>
      <c r="J616" s="228" t="str">
        <f t="shared" si="488"/>
        <v>N/A</v>
      </c>
      <c r="K616" s="228" t="str">
        <f t="shared" si="489"/>
        <v>N/A</v>
      </c>
      <c r="L616" s="228">
        <f t="shared" si="490"/>
        <v>0</v>
      </c>
      <c r="M616" s="44" t="s">
        <v>120</v>
      </c>
      <c r="N616" s="33">
        <v>-1</v>
      </c>
      <c r="O616" s="43" t="s">
        <v>129</v>
      </c>
      <c r="P616" s="33">
        <v>-1</v>
      </c>
      <c r="Q616" s="43"/>
      <c r="R616" s="33">
        <v>-1</v>
      </c>
      <c r="S616" s="43" t="s">
        <v>129</v>
      </c>
      <c r="T616" s="33">
        <v>-1</v>
      </c>
      <c r="U616" s="43" t="s">
        <v>129</v>
      </c>
      <c r="V616" s="185">
        <v>-1</v>
      </c>
      <c r="W616" s="43" t="s">
        <v>3101</v>
      </c>
      <c r="X616" s="185">
        <v>0</v>
      </c>
      <c r="Y616" s="186" t="s">
        <v>129</v>
      </c>
      <c r="Z616" s="65">
        <v>1</v>
      </c>
      <c r="AA616" s="66">
        <v>0</v>
      </c>
      <c r="AB616" s="33"/>
      <c r="AC616" s="33"/>
      <c r="AD616" s="33"/>
      <c r="AE616" s="33"/>
      <c r="AF616" s="33"/>
      <c r="AG616" s="33"/>
      <c r="AH616" s="33"/>
      <c r="AI616" s="33"/>
      <c r="AJ616" s="33"/>
      <c r="AK616" s="33"/>
      <c r="AL616" s="33"/>
      <c r="AM616" s="33"/>
    </row>
    <row r="617" spans="1:39" ht="15.75" customHeight="1">
      <c r="A617" s="35" t="s">
        <v>10</v>
      </c>
      <c r="B617" s="60" t="s">
        <v>2915</v>
      </c>
      <c r="C617" s="50" t="s">
        <v>42</v>
      </c>
      <c r="D617" s="43" t="s">
        <v>3029</v>
      </c>
      <c r="E617" s="43"/>
      <c r="F617" s="220" t="s">
        <v>3102</v>
      </c>
      <c r="G617" s="228">
        <f t="shared" si="485"/>
        <v>0</v>
      </c>
      <c r="H617" s="228">
        <f t="shared" si="486"/>
        <v>0</v>
      </c>
      <c r="I617" s="228">
        <f t="shared" si="487"/>
        <v>1</v>
      </c>
      <c r="J617" s="228">
        <f t="shared" si="488"/>
        <v>0</v>
      </c>
      <c r="K617" s="228">
        <f t="shared" si="489"/>
        <v>1</v>
      </c>
      <c r="L617" s="228">
        <f t="shared" si="490"/>
        <v>1</v>
      </c>
      <c r="M617" s="44" t="s">
        <v>120</v>
      </c>
      <c r="N617" s="33">
        <v>0</v>
      </c>
      <c r="O617" s="43" t="s">
        <v>3103</v>
      </c>
      <c r="P617" s="33">
        <v>0</v>
      </c>
      <c r="Q617" s="43" t="s">
        <v>3104</v>
      </c>
      <c r="R617" s="33">
        <v>1</v>
      </c>
      <c r="S617" s="43" t="s">
        <v>3105</v>
      </c>
      <c r="T617" s="33">
        <v>0</v>
      </c>
      <c r="U617" s="43" t="s">
        <v>3106</v>
      </c>
      <c r="V617" s="33">
        <v>1</v>
      </c>
      <c r="W617" s="43" t="s">
        <v>3107</v>
      </c>
      <c r="X617" s="185">
        <v>1</v>
      </c>
      <c r="Y617" s="186" t="s">
        <v>3108</v>
      </c>
      <c r="Z617" s="65">
        <v>1</v>
      </c>
      <c r="AA617" s="66">
        <v>0</v>
      </c>
      <c r="AB617" s="33"/>
      <c r="AC617" s="33"/>
      <c r="AD617" s="33"/>
      <c r="AE617" s="33"/>
      <c r="AF617" s="33"/>
      <c r="AG617" s="33"/>
      <c r="AH617" s="33"/>
      <c r="AI617" s="33"/>
      <c r="AJ617" s="33"/>
      <c r="AK617" s="33"/>
      <c r="AL617" s="33"/>
      <c r="AM617" s="33"/>
    </row>
    <row r="618" spans="1:39" ht="15.75" customHeight="1">
      <c r="A618" s="35" t="s">
        <v>10</v>
      </c>
      <c r="B618" s="60" t="s">
        <v>2915</v>
      </c>
      <c r="C618" s="50" t="s">
        <v>42</v>
      </c>
      <c r="D618" s="43" t="s">
        <v>3029</v>
      </c>
      <c r="E618" s="43"/>
      <c r="G618" s="228" t="str">
        <f t="shared" si="485"/>
        <v>N/A</v>
      </c>
      <c r="H618" s="228" t="str">
        <f t="shared" si="486"/>
        <v>N/A</v>
      </c>
      <c r="I618" s="228">
        <f t="shared" si="487"/>
        <v>0</v>
      </c>
      <c r="J618" s="228" t="str">
        <f t="shared" si="488"/>
        <v>N/A</v>
      </c>
      <c r="K618" s="228">
        <f t="shared" si="489"/>
        <v>0.5</v>
      </c>
      <c r="L618" s="228">
        <f t="shared" si="490"/>
        <v>1</v>
      </c>
      <c r="M618" s="44" t="s">
        <v>120</v>
      </c>
      <c r="N618" s="33">
        <v>-1</v>
      </c>
      <c r="O618" s="43" t="s">
        <v>129</v>
      </c>
      <c r="P618" s="33">
        <v>-1</v>
      </c>
      <c r="Q618" s="43"/>
      <c r="R618" s="33">
        <v>0</v>
      </c>
      <c r="S618" s="43" t="s">
        <v>3109</v>
      </c>
      <c r="T618" s="33">
        <v>-1</v>
      </c>
      <c r="U618" s="43" t="s">
        <v>129</v>
      </c>
      <c r="V618" s="33">
        <v>0.5</v>
      </c>
      <c r="W618" s="43" t="s">
        <v>3110</v>
      </c>
      <c r="X618" s="185">
        <v>1</v>
      </c>
      <c r="Y618" s="186" t="s">
        <v>129</v>
      </c>
      <c r="Z618" s="65">
        <v>1</v>
      </c>
      <c r="AA618" s="66">
        <v>0</v>
      </c>
      <c r="AB618" s="33"/>
      <c r="AC618" s="33"/>
      <c r="AD618" s="33"/>
      <c r="AE618" s="33"/>
      <c r="AF618" s="33"/>
      <c r="AG618" s="33"/>
      <c r="AH618" s="33"/>
      <c r="AI618" s="33"/>
      <c r="AJ618" s="33"/>
      <c r="AK618" s="33"/>
      <c r="AL618" s="33"/>
      <c r="AM618" s="33"/>
    </row>
    <row r="619" spans="1:39" ht="15.75" customHeight="1">
      <c r="A619" s="35" t="s">
        <v>10</v>
      </c>
      <c r="B619" s="60" t="s">
        <v>2915</v>
      </c>
      <c r="C619" s="48" t="s">
        <v>43</v>
      </c>
      <c r="D619" s="48"/>
      <c r="E619" s="48"/>
      <c r="F619" s="222"/>
      <c r="G619" s="242">
        <f t="shared" ref="G619:L619" si="491">ROUND(AVERAGE(G620:G635),2)</f>
        <v>0.77</v>
      </c>
      <c r="H619" s="242">
        <f t="shared" si="491"/>
        <v>0.56999999999999995</v>
      </c>
      <c r="I619" s="242">
        <f t="shared" si="491"/>
        <v>0.5</v>
      </c>
      <c r="J619" s="242">
        <f t="shared" si="491"/>
        <v>0.6</v>
      </c>
      <c r="K619" s="242">
        <f t="shared" si="491"/>
        <v>0.84</v>
      </c>
      <c r="L619" s="242">
        <f t="shared" si="491"/>
        <v>0.96</v>
      </c>
      <c r="M619" s="53"/>
      <c r="N619" s="185"/>
      <c r="O619" s="186"/>
      <c r="P619" s="185"/>
      <c r="Q619" s="186"/>
      <c r="R619" s="185"/>
      <c r="S619" s="186"/>
      <c r="T619" s="185"/>
      <c r="U619" s="186"/>
      <c r="V619" s="185"/>
      <c r="W619" s="186"/>
      <c r="X619" s="185"/>
      <c r="Y619" s="186"/>
      <c r="Z619" s="54"/>
      <c r="AA619" s="54"/>
      <c r="AB619" s="33"/>
      <c r="AC619" s="33"/>
      <c r="AD619" s="33"/>
      <c r="AE619" s="33"/>
      <c r="AF619" s="33"/>
      <c r="AG619" s="33"/>
      <c r="AH619" s="33"/>
      <c r="AI619" s="33"/>
      <c r="AJ619" s="33"/>
      <c r="AK619" s="33"/>
      <c r="AL619" s="33"/>
      <c r="AM619" s="33"/>
    </row>
    <row r="620" spans="1:39" ht="15.75" customHeight="1">
      <c r="A620" s="35" t="s">
        <v>10</v>
      </c>
      <c r="B620" s="60" t="s">
        <v>2915</v>
      </c>
      <c r="C620" s="50" t="s">
        <v>43</v>
      </c>
      <c r="D620" s="43"/>
      <c r="E620" s="43"/>
      <c r="F620" s="220" t="s">
        <v>3111</v>
      </c>
      <c r="G620" s="228">
        <f t="shared" ref="G620:G635" si="492">IF(N620&lt;0, "N/A", (N620 - AA620)/(Z620-AA620))</f>
        <v>1</v>
      </c>
      <c r="H620" s="228">
        <f t="shared" ref="H620:H635" si="493">IF(P620&lt;0, "N/A", (P620 - AA620)/(Z620-AA620))</f>
        <v>1</v>
      </c>
      <c r="I620" s="228">
        <f t="shared" ref="I620:I635" si="494">IF(R620&lt;0, "N/A", (R620 - AA620)/(Z620-AA620))</f>
        <v>1</v>
      </c>
      <c r="J620" s="228">
        <f t="shared" ref="J620:J635" si="495">IF(T620&lt;0, "N/A", (T620 - AA620)/(Z620-AA620))</f>
        <v>1</v>
      </c>
      <c r="K620" s="228">
        <f t="shared" ref="K620:K635" si="496">IF(V620&lt;0, "N/A", (V620 - AA620)/(Z620-AA620))</f>
        <v>1</v>
      </c>
      <c r="L620" s="228">
        <f t="shared" ref="L620:L635" si="497">IF(X620&lt;0, "N/A", (X620 - AA620)/(Z620-AA620))</f>
        <v>1</v>
      </c>
      <c r="M620" s="44" t="s">
        <v>120</v>
      </c>
      <c r="N620" s="33">
        <v>1</v>
      </c>
      <c r="O620" s="43" t="s">
        <v>3112</v>
      </c>
      <c r="P620" s="33">
        <v>1</v>
      </c>
      <c r="Q620" s="43" t="s">
        <v>3113</v>
      </c>
      <c r="R620" s="33">
        <v>1</v>
      </c>
      <c r="S620" s="43" t="s">
        <v>3114</v>
      </c>
      <c r="T620" s="33">
        <v>1</v>
      </c>
      <c r="U620" s="43" t="s">
        <v>3115</v>
      </c>
      <c r="V620" s="33">
        <v>1</v>
      </c>
      <c r="W620" s="43" t="s">
        <v>3116</v>
      </c>
      <c r="X620" s="33">
        <v>1</v>
      </c>
      <c r="Y620" s="43" t="s">
        <v>129</v>
      </c>
      <c r="Z620" s="65">
        <v>1</v>
      </c>
      <c r="AA620" s="66">
        <v>0</v>
      </c>
      <c r="AB620" s="33"/>
      <c r="AC620" s="33"/>
      <c r="AD620" s="33"/>
      <c r="AE620" s="33"/>
      <c r="AF620" s="33"/>
      <c r="AG620" s="33"/>
      <c r="AH620" s="33"/>
      <c r="AI620" s="33"/>
      <c r="AJ620" s="33"/>
      <c r="AK620" s="33"/>
      <c r="AL620" s="33"/>
      <c r="AM620" s="33"/>
    </row>
    <row r="621" spans="1:39" ht="15.75" customHeight="1">
      <c r="A621" s="35" t="s">
        <v>10</v>
      </c>
      <c r="B621" s="60" t="s">
        <v>2915</v>
      </c>
      <c r="C621" s="50" t="s">
        <v>43</v>
      </c>
      <c r="D621" s="43"/>
      <c r="E621" s="43"/>
      <c r="F621" s="220" t="s">
        <v>3117</v>
      </c>
      <c r="G621" s="228">
        <f t="shared" si="492"/>
        <v>1</v>
      </c>
      <c r="H621" s="228">
        <f t="shared" si="493"/>
        <v>1</v>
      </c>
      <c r="I621" s="228">
        <f t="shared" si="494"/>
        <v>1</v>
      </c>
      <c r="J621" s="228">
        <f t="shared" si="495"/>
        <v>1</v>
      </c>
      <c r="K621" s="228">
        <f t="shared" si="496"/>
        <v>1</v>
      </c>
      <c r="L621" s="228">
        <f t="shared" si="497"/>
        <v>1</v>
      </c>
      <c r="M621" s="44" t="s">
        <v>120</v>
      </c>
      <c r="N621" s="33">
        <v>1</v>
      </c>
      <c r="O621" s="43" t="s">
        <v>3118</v>
      </c>
      <c r="P621" s="33">
        <v>1</v>
      </c>
      <c r="Q621" s="43" t="s">
        <v>3119</v>
      </c>
      <c r="R621" s="33">
        <v>1</v>
      </c>
      <c r="S621" s="43" t="s">
        <v>3120</v>
      </c>
      <c r="T621" s="33">
        <v>1</v>
      </c>
      <c r="U621" s="43" t="s">
        <v>3121</v>
      </c>
      <c r="V621" s="33">
        <v>1</v>
      </c>
      <c r="W621" s="43" t="s">
        <v>3122</v>
      </c>
      <c r="X621" s="33">
        <v>1</v>
      </c>
      <c r="Y621" s="43" t="s">
        <v>129</v>
      </c>
      <c r="Z621" s="65">
        <v>1</v>
      </c>
      <c r="AA621" s="66">
        <v>0</v>
      </c>
      <c r="AB621" s="33"/>
      <c r="AC621" s="33"/>
      <c r="AD621" s="33"/>
      <c r="AE621" s="33"/>
      <c r="AF621" s="33"/>
      <c r="AG621" s="33"/>
      <c r="AH621" s="33"/>
      <c r="AI621" s="33"/>
      <c r="AJ621" s="33"/>
      <c r="AK621" s="33"/>
      <c r="AL621" s="33"/>
      <c r="AM621" s="33"/>
    </row>
    <row r="622" spans="1:39" ht="15.75" customHeight="1">
      <c r="A622" s="35" t="s">
        <v>10</v>
      </c>
      <c r="B622" s="60" t="s">
        <v>2915</v>
      </c>
      <c r="C622" s="50" t="s">
        <v>43</v>
      </c>
      <c r="D622" s="43"/>
      <c r="E622" s="43"/>
      <c r="F622" s="220" t="s">
        <v>3123</v>
      </c>
      <c r="G622" s="228">
        <f t="shared" si="492"/>
        <v>0.5</v>
      </c>
      <c r="H622" s="228">
        <f t="shared" si="493"/>
        <v>0</v>
      </c>
      <c r="I622" s="228">
        <f t="shared" si="494"/>
        <v>0</v>
      </c>
      <c r="J622" s="228">
        <f t="shared" si="495"/>
        <v>1</v>
      </c>
      <c r="K622" s="228">
        <f t="shared" si="496"/>
        <v>1</v>
      </c>
      <c r="L622" s="228">
        <f t="shared" si="497"/>
        <v>1</v>
      </c>
      <c r="M622" s="44" t="s">
        <v>120</v>
      </c>
      <c r="N622" s="33">
        <v>0.5</v>
      </c>
      <c r="O622" s="43" t="s">
        <v>3124</v>
      </c>
      <c r="P622" s="33">
        <v>0</v>
      </c>
      <c r="Q622" s="43" t="s">
        <v>3125</v>
      </c>
      <c r="R622" s="33">
        <v>0</v>
      </c>
      <c r="S622" s="43" t="s">
        <v>3126</v>
      </c>
      <c r="T622" s="33">
        <v>1</v>
      </c>
      <c r="U622" s="43" t="s">
        <v>3127</v>
      </c>
      <c r="V622" s="33">
        <v>1</v>
      </c>
      <c r="W622" s="43" t="s">
        <v>3122</v>
      </c>
      <c r="X622" s="33">
        <v>1</v>
      </c>
      <c r="Y622" s="43" t="s">
        <v>129</v>
      </c>
      <c r="Z622" s="65">
        <v>1</v>
      </c>
      <c r="AA622" s="66">
        <v>0</v>
      </c>
      <c r="AB622" s="33"/>
      <c r="AC622" s="33"/>
      <c r="AD622" s="33"/>
      <c r="AE622" s="33"/>
      <c r="AF622" s="33"/>
      <c r="AG622" s="33"/>
      <c r="AH622" s="33"/>
      <c r="AI622" s="33"/>
      <c r="AJ622" s="33"/>
      <c r="AK622" s="33"/>
      <c r="AL622" s="33"/>
      <c r="AM622" s="33"/>
    </row>
    <row r="623" spans="1:39" ht="15.75" customHeight="1">
      <c r="A623" s="35" t="s">
        <v>10</v>
      </c>
      <c r="B623" s="60" t="s">
        <v>2915</v>
      </c>
      <c r="C623" s="50" t="s">
        <v>43</v>
      </c>
      <c r="D623" s="43"/>
      <c r="E623" s="43"/>
      <c r="F623" s="220" t="s">
        <v>3128</v>
      </c>
      <c r="G623" s="228">
        <f t="shared" si="492"/>
        <v>1</v>
      </c>
      <c r="H623" s="228">
        <f t="shared" si="493"/>
        <v>1</v>
      </c>
      <c r="I623" s="228">
        <f t="shared" si="494"/>
        <v>1</v>
      </c>
      <c r="J623" s="228">
        <f t="shared" si="495"/>
        <v>1</v>
      </c>
      <c r="K623" s="228">
        <f t="shared" si="496"/>
        <v>1</v>
      </c>
      <c r="L623" s="228">
        <f t="shared" si="497"/>
        <v>1</v>
      </c>
      <c r="M623" s="44" t="s">
        <v>120</v>
      </c>
      <c r="N623" s="33">
        <v>1</v>
      </c>
      <c r="O623" s="43" t="s">
        <v>3129</v>
      </c>
      <c r="P623" s="33">
        <v>1</v>
      </c>
      <c r="Q623" s="43" t="s">
        <v>3130</v>
      </c>
      <c r="R623" s="33">
        <v>1</v>
      </c>
      <c r="S623" s="43" t="s">
        <v>3131</v>
      </c>
      <c r="T623" s="33">
        <v>1</v>
      </c>
      <c r="U623" s="43" t="s">
        <v>3132</v>
      </c>
      <c r="V623" s="33">
        <v>1</v>
      </c>
      <c r="W623" s="43" t="s">
        <v>3133</v>
      </c>
      <c r="X623" s="33">
        <v>1</v>
      </c>
      <c r="Y623" s="43" t="s">
        <v>3134</v>
      </c>
      <c r="Z623" s="65">
        <v>1</v>
      </c>
      <c r="AA623" s="66">
        <v>0</v>
      </c>
      <c r="AB623" s="33"/>
      <c r="AC623" s="33"/>
      <c r="AD623" s="33"/>
      <c r="AE623" s="33"/>
      <c r="AF623" s="33"/>
      <c r="AG623" s="33"/>
      <c r="AH623" s="33"/>
      <c r="AI623" s="33"/>
      <c r="AJ623" s="33"/>
      <c r="AK623" s="33"/>
      <c r="AL623" s="33"/>
      <c r="AM623" s="33"/>
    </row>
    <row r="624" spans="1:39" ht="15.75" customHeight="1">
      <c r="A624" s="35" t="s">
        <v>10</v>
      </c>
      <c r="B624" s="60" t="s">
        <v>2915</v>
      </c>
      <c r="C624" s="50" t="s">
        <v>43</v>
      </c>
      <c r="D624" s="43"/>
      <c r="E624" s="43"/>
      <c r="F624" s="220" t="s">
        <v>3135</v>
      </c>
      <c r="G624" s="228">
        <f t="shared" si="492"/>
        <v>0.5</v>
      </c>
      <c r="H624" s="228">
        <f t="shared" si="493"/>
        <v>0.5</v>
      </c>
      <c r="I624" s="228">
        <f t="shared" si="494"/>
        <v>0</v>
      </c>
      <c r="J624" s="228">
        <f t="shared" si="495"/>
        <v>1</v>
      </c>
      <c r="K624" s="228">
        <f t="shared" si="496"/>
        <v>1</v>
      </c>
      <c r="L624" s="228">
        <f t="shared" si="497"/>
        <v>0.5</v>
      </c>
      <c r="M624" s="44" t="s">
        <v>120</v>
      </c>
      <c r="N624" s="33">
        <v>0.5</v>
      </c>
      <c r="O624" s="43" t="s">
        <v>3136</v>
      </c>
      <c r="P624" s="33">
        <v>0.5</v>
      </c>
      <c r="Q624" s="43" t="s">
        <v>3137</v>
      </c>
      <c r="R624" s="33">
        <v>0</v>
      </c>
      <c r="S624" s="43" t="s">
        <v>3138</v>
      </c>
      <c r="T624" s="33">
        <v>1</v>
      </c>
      <c r="U624" s="43" t="s">
        <v>3139</v>
      </c>
      <c r="V624" s="33">
        <v>1</v>
      </c>
      <c r="W624" s="43" t="s">
        <v>3140</v>
      </c>
      <c r="X624" s="185">
        <v>0.5</v>
      </c>
      <c r="Y624" s="186" t="s">
        <v>3141</v>
      </c>
      <c r="Z624" s="65">
        <v>1</v>
      </c>
      <c r="AA624" s="66">
        <v>0</v>
      </c>
      <c r="AB624" s="33"/>
      <c r="AC624" s="33"/>
      <c r="AD624" s="33"/>
      <c r="AE624" s="33"/>
      <c r="AF624" s="33"/>
      <c r="AG624" s="33"/>
      <c r="AH624" s="33"/>
      <c r="AI624" s="33"/>
      <c r="AJ624" s="33"/>
      <c r="AK624" s="33"/>
      <c r="AL624" s="33"/>
      <c r="AM624" s="33"/>
    </row>
    <row r="625" spans="1:39" ht="15.75" customHeight="1">
      <c r="A625" s="35" t="s">
        <v>10</v>
      </c>
      <c r="B625" s="60" t="s">
        <v>2915</v>
      </c>
      <c r="C625" s="50" t="s">
        <v>43</v>
      </c>
      <c r="D625" s="43"/>
      <c r="E625" s="43"/>
      <c r="F625" s="220" t="s">
        <v>3142</v>
      </c>
      <c r="G625" s="228">
        <f t="shared" si="492"/>
        <v>0.5</v>
      </c>
      <c r="H625" s="228">
        <f t="shared" si="493"/>
        <v>1</v>
      </c>
      <c r="I625" s="228">
        <f t="shared" si="494"/>
        <v>1</v>
      </c>
      <c r="J625" s="228">
        <f t="shared" si="495"/>
        <v>1</v>
      </c>
      <c r="K625" s="228">
        <f t="shared" si="496"/>
        <v>1</v>
      </c>
      <c r="L625" s="228">
        <f t="shared" si="497"/>
        <v>1</v>
      </c>
      <c r="M625" s="44" t="s">
        <v>120</v>
      </c>
      <c r="N625" s="33">
        <v>0.5</v>
      </c>
      <c r="O625" s="43" t="s">
        <v>3143</v>
      </c>
      <c r="P625" s="33">
        <v>1</v>
      </c>
      <c r="Q625" s="43" t="s">
        <v>3144</v>
      </c>
      <c r="R625" s="33">
        <v>1</v>
      </c>
      <c r="S625" s="43" t="s">
        <v>129</v>
      </c>
      <c r="T625" s="33">
        <v>1</v>
      </c>
      <c r="U625" s="43" t="s">
        <v>3145</v>
      </c>
      <c r="V625" s="33">
        <v>1</v>
      </c>
      <c r="W625" s="43" t="s">
        <v>3146</v>
      </c>
      <c r="X625" s="33">
        <v>1</v>
      </c>
      <c r="Y625" s="43" t="s">
        <v>129</v>
      </c>
      <c r="Z625" s="65">
        <v>1</v>
      </c>
      <c r="AA625" s="66">
        <v>0</v>
      </c>
      <c r="AB625" s="33"/>
      <c r="AC625" s="33"/>
      <c r="AD625" s="33"/>
      <c r="AE625" s="33"/>
      <c r="AF625" s="33"/>
      <c r="AG625" s="33"/>
      <c r="AH625" s="33"/>
      <c r="AI625" s="33"/>
      <c r="AJ625" s="33"/>
      <c r="AK625" s="33"/>
      <c r="AL625" s="33"/>
      <c r="AM625" s="33"/>
    </row>
    <row r="626" spans="1:39" ht="15.75" customHeight="1">
      <c r="A626" s="35" t="s">
        <v>10</v>
      </c>
      <c r="B626" s="60" t="s">
        <v>2915</v>
      </c>
      <c r="C626" s="50" t="s">
        <v>43</v>
      </c>
      <c r="D626" s="43"/>
      <c r="E626" s="43"/>
      <c r="F626" s="220" t="s">
        <v>3147</v>
      </c>
      <c r="G626" s="228">
        <f t="shared" si="492"/>
        <v>1</v>
      </c>
      <c r="H626" s="228">
        <f t="shared" si="493"/>
        <v>1</v>
      </c>
      <c r="I626" s="228">
        <f t="shared" si="494"/>
        <v>1</v>
      </c>
      <c r="J626" s="228">
        <f t="shared" si="495"/>
        <v>1</v>
      </c>
      <c r="K626" s="228">
        <f t="shared" si="496"/>
        <v>1</v>
      </c>
      <c r="L626" s="228">
        <f t="shared" si="497"/>
        <v>1</v>
      </c>
      <c r="M626" s="44" t="s">
        <v>120</v>
      </c>
      <c r="N626" s="33">
        <v>1</v>
      </c>
      <c r="O626" s="43" t="s">
        <v>3148</v>
      </c>
      <c r="P626" s="33">
        <v>1</v>
      </c>
      <c r="Q626" s="43" t="s">
        <v>3149</v>
      </c>
      <c r="R626" s="33">
        <v>1</v>
      </c>
      <c r="S626" s="43" t="s">
        <v>3150</v>
      </c>
      <c r="T626" s="33">
        <v>1</v>
      </c>
      <c r="U626" s="43" t="s">
        <v>3151</v>
      </c>
      <c r="V626" s="33">
        <v>1</v>
      </c>
      <c r="W626" s="43" t="s">
        <v>3152</v>
      </c>
      <c r="X626" s="33">
        <v>1</v>
      </c>
      <c r="Y626" s="43" t="s">
        <v>129</v>
      </c>
      <c r="Z626" s="65">
        <v>1</v>
      </c>
      <c r="AA626" s="66">
        <v>0</v>
      </c>
      <c r="AB626" s="33"/>
      <c r="AC626" s="33"/>
      <c r="AD626" s="33"/>
      <c r="AE626" s="33"/>
      <c r="AF626" s="33"/>
      <c r="AG626" s="33"/>
      <c r="AH626" s="33"/>
      <c r="AI626" s="33"/>
      <c r="AJ626" s="33"/>
      <c r="AK626" s="33"/>
      <c r="AL626" s="33"/>
      <c r="AM626" s="33"/>
    </row>
    <row r="627" spans="1:39" ht="15.75" customHeight="1">
      <c r="A627" s="35" t="s">
        <v>10</v>
      </c>
      <c r="B627" s="60" t="s">
        <v>2915</v>
      </c>
      <c r="C627" s="50" t="s">
        <v>43</v>
      </c>
      <c r="D627" s="43"/>
      <c r="E627" s="43"/>
      <c r="F627" s="220" t="s">
        <v>3153</v>
      </c>
      <c r="G627" s="228">
        <f t="shared" si="492"/>
        <v>0.5</v>
      </c>
      <c r="H627" s="228">
        <f t="shared" si="493"/>
        <v>1</v>
      </c>
      <c r="I627" s="228">
        <f t="shared" si="494"/>
        <v>0</v>
      </c>
      <c r="J627" s="228">
        <f t="shared" si="495"/>
        <v>0</v>
      </c>
      <c r="K627" s="228">
        <f t="shared" si="496"/>
        <v>1</v>
      </c>
      <c r="L627" s="228">
        <f t="shared" si="497"/>
        <v>1</v>
      </c>
      <c r="M627" s="44" t="s">
        <v>120</v>
      </c>
      <c r="N627" s="33">
        <v>0.5</v>
      </c>
      <c r="O627" s="43" t="s">
        <v>3154</v>
      </c>
      <c r="P627" s="33">
        <v>1</v>
      </c>
      <c r="Q627" s="43" t="s">
        <v>3155</v>
      </c>
      <c r="R627" s="33">
        <v>0</v>
      </c>
      <c r="S627" s="43" t="s">
        <v>129</v>
      </c>
      <c r="T627" s="33">
        <v>0</v>
      </c>
      <c r="U627" s="43" t="s">
        <v>3156</v>
      </c>
      <c r="V627" s="33">
        <v>1</v>
      </c>
      <c r="W627" s="43" t="s">
        <v>3157</v>
      </c>
      <c r="X627" s="33">
        <v>1</v>
      </c>
      <c r="Y627" s="43" t="s">
        <v>129</v>
      </c>
      <c r="Z627" s="65">
        <v>1</v>
      </c>
      <c r="AA627" s="66">
        <v>0</v>
      </c>
      <c r="AB627" s="33"/>
      <c r="AC627" s="33"/>
      <c r="AD627" s="33"/>
      <c r="AE627" s="33"/>
      <c r="AF627" s="33"/>
      <c r="AG627" s="33"/>
      <c r="AH627" s="33"/>
      <c r="AI627" s="33"/>
      <c r="AJ627" s="33"/>
      <c r="AK627" s="33"/>
      <c r="AL627" s="33"/>
      <c r="AM627" s="33"/>
    </row>
    <row r="628" spans="1:39" ht="15.75" customHeight="1">
      <c r="A628" s="35" t="s">
        <v>10</v>
      </c>
      <c r="B628" s="60" t="s">
        <v>2915</v>
      </c>
      <c r="C628" s="50" t="s">
        <v>43</v>
      </c>
      <c r="D628" s="43"/>
      <c r="E628" s="43"/>
      <c r="F628" s="220" t="s">
        <v>3158</v>
      </c>
      <c r="G628" s="228">
        <f t="shared" si="492"/>
        <v>0.5</v>
      </c>
      <c r="H628" s="228">
        <f t="shared" si="493"/>
        <v>0</v>
      </c>
      <c r="I628" s="228">
        <f t="shared" si="494"/>
        <v>0.5</v>
      </c>
      <c r="J628" s="228">
        <f t="shared" si="495"/>
        <v>1</v>
      </c>
      <c r="K628" s="228">
        <f t="shared" si="496"/>
        <v>1</v>
      </c>
      <c r="L628" s="228">
        <f t="shared" si="497"/>
        <v>1</v>
      </c>
      <c r="M628" s="44" t="s">
        <v>120</v>
      </c>
      <c r="N628" s="33">
        <v>0.5</v>
      </c>
      <c r="O628" s="43" t="s">
        <v>3159</v>
      </c>
      <c r="P628" s="33">
        <v>0</v>
      </c>
      <c r="Q628" s="43" t="s">
        <v>3160</v>
      </c>
      <c r="R628" s="33">
        <v>0.5</v>
      </c>
      <c r="S628" s="43" t="s">
        <v>3161</v>
      </c>
      <c r="T628" s="33">
        <v>1</v>
      </c>
      <c r="U628" s="43" t="s">
        <v>3162</v>
      </c>
      <c r="V628" s="33">
        <v>1</v>
      </c>
      <c r="W628" s="186" t="s">
        <v>3163</v>
      </c>
      <c r="X628" s="33">
        <v>1</v>
      </c>
      <c r="Y628" s="43" t="s">
        <v>3164</v>
      </c>
      <c r="Z628" s="65">
        <v>1</v>
      </c>
      <c r="AA628" s="66">
        <v>0</v>
      </c>
      <c r="AB628" s="33"/>
      <c r="AC628" s="33"/>
      <c r="AD628" s="33"/>
      <c r="AE628" s="33"/>
      <c r="AF628" s="33"/>
      <c r="AG628" s="33"/>
      <c r="AH628" s="33"/>
      <c r="AI628" s="33"/>
      <c r="AJ628" s="33"/>
      <c r="AK628" s="33"/>
      <c r="AL628" s="33"/>
      <c r="AM628" s="33"/>
    </row>
    <row r="629" spans="1:39" ht="15.75" customHeight="1">
      <c r="A629" s="35" t="s">
        <v>10</v>
      </c>
      <c r="B629" s="60" t="s">
        <v>2915</v>
      </c>
      <c r="C629" s="50" t="s">
        <v>43</v>
      </c>
      <c r="D629" s="43"/>
      <c r="E629" s="43"/>
      <c r="F629" s="220" t="s">
        <v>3165</v>
      </c>
      <c r="G629" s="228">
        <f t="shared" si="492"/>
        <v>1</v>
      </c>
      <c r="H629" s="228">
        <f t="shared" si="493"/>
        <v>1</v>
      </c>
      <c r="I629" s="228">
        <f t="shared" si="494"/>
        <v>1</v>
      </c>
      <c r="J629" s="228">
        <f t="shared" si="495"/>
        <v>1</v>
      </c>
      <c r="K629" s="228">
        <f t="shared" si="496"/>
        <v>1</v>
      </c>
      <c r="L629" s="228">
        <f t="shared" si="497"/>
        <v>1</v>
      </c>
      <c r="M629" s="44" t="s">
        <v>120</v>
      </c>
      <c r="N629" s="33">
        <v>1</v>
      </c>
      <c r="O629" s="43" t="s">
        <v>3166</v>
      </c>
      <c r="P629" s="33">
        <v>1</v>
      </c>
      <c r="Q629" s="43" t="s">
        <v>3167</v>
      </c>
      <c r="R629" s="33">
        <v>1</v>
      </c>
      <c r="S629" s="43" t="s">
        <v>3168</v>
      </c>
      <c r="T629" s="33">
        <v>1</v>
      </c>
      <c r="U629" s="43" t="s">
        <v>3169</v>
      </c>
      <c r="V629" s="33">
        <v>1</v>
      </c>
      <c r="W629" s="200" t="s">
        <v>3170</v>
      </c>
      <c r="X629" s="33">
        <v>1</v>
      </c>
      <c r="Y629" s="43" t="s">
        <v>129</v>
      </c>
      <c r="Z629" s="65">
        <v>1</v>
      </c>
      <c r="AA629" s="66">
        <v>0</v>
      </c>
      <c r="AB629" s="33"/>
      <c r="AC629" s="33"/>
      <c r="AD629" s="33"/>
      <c r="AE629" s="33"/>
      <c r="AF629" s="33"/>
      <c r="AG629" s="33"/>
      <c r="AH629" s="33"/>
      <c r="AI629" s="33"/>
      <c r="AJ629" s="33"/>
      <c r="AK629" s="33"/>
      <c r="AL629" s="33"/>
      <c r="AM629" s="33"/>
    </row>
    <row r="630" spans="1:39" ht="15.75" customHeight="1">
      <c r="A630" s="35" t="s">
        <v>10</v>
      </c>
      <c r="B630" s="60" t="s">
        <v>2915</v>
      </c>
      <c r="C630" s="50" t="s">
        <v>43</v>
      </c>
      <c r="D630" s="43"/>
      <c r="E630" s="43"/>
      <c r="F630" s="220" t="s">
        <v>3171</v>
      </c>
      <c r="G630" s="228">
        <f t="shared" si="492"/>
        <v>1</v>
      </c>
      <c r="H630" s="228">
        <f t="shared" si="493"/>
        <v>0.5</v>
      </c>
      <c r="I630" s="228">
        <f t="shared" si="494"/>
        <v>0.5</v>
      </c>
      <c r="J630" s="228">
        <f t="shared" si="495"/>
        <v>0</v>
      </c>
      <c r="K630" s="228">
        <f t="shared" si="496"/>
        <v>0.5</v>
      </c>
      <c r="L630" s="228">
        <f t="shared" si="497"/>
        <v>1</v>
      </c>
      <c r="M630" s="44" t="s">
        <v>120</v>
      </c>
      <c r="N630" s="33">
        <v>1</v>
      </c>
      <c r="O630" s="43" t="s">
        <v>3172</v>
      </c>
      <c r="P630" s="33">
        <v>0.5</v>
      </c>
      <c r="Q630" s="43" t="s">
        <v>3173</v>
      </c>
      <c r="R630" s="33">
        <v>0.5</v>
      </c>
      <c r="S630" s="43" t="s">
        <v>3174</v>
      </c>
      <c r="T630" s="33">
        <v>0</v>
      </c>
      <c r="U630" s="43" t="s">
        <v>3175</v>
      </c>
      <c r="V630" s="185">
        <v>0.5</v>
      </c>
      <c r="W630" s="186" t="s">
        <v>3176</v>
      </c>
      <c r="X630" s="33">
        <v>1</v>
      </c>
      <c r="Y630" s="43" t="s">
        <v>129</v>
      </c>
      <c r="Z630" s="65">
        <v>1</v>
      </c>
      <c r="AA630" s="66">
        <v>0</v>
      </c>
      <c r="AB630" s="33"/>
      <c r="AC630" s="33"/>
      <c r="AD630" s="33"/>
      <c r="AE630" s="33"/>
      <c r="AF630" s="33"/>
      <c r="AG630" s="33"/>
      <c r="AH630" s="33"/>
      <c r="AI630" s="33"/>
      <c r="AJ630" s="33"/>
      <c r="AK630" s="33"/>
      <c r="AL630" s="33"/>
      <c r="AM630" s="33"/>
    </row>
    <row r="631" spans="1:39" ht="15.75" customHeight="1">
      <c r="A631" s="35" t="s">
        <v>10</v>
      </c>
      <c r="B631" s="60" t="s">
        <v>2915</v>
      </c>
      <c r="C631" s="50" t="s">
        <v>43</v>
      </c>
      <c r="D631" s="43"/>
      <c r="E631" s="43"/>
      <c r="F631" s="220" t="s">
        <v>3177</v>
      </c>
      <c r="G631" s="228">
        <f t="shared" si="492"/>
        <v>1</v>
      </c>
      <c r="H631" s="228">
        <f t="shared" si="493"/>
        <v>0</v>
      </c>
      <c r="I631" s="228">
        <f t="shared" si="494"/>
        <v>0.5</v>
      </c>
      <c r="J631" s="228">
        <f t="shared" si="495"/>
        <v>0</v>
      </c>
      <c r="K631" s="228">
        <f t="shared" si="496"/>
        <v>0</v>
      </c>
      <c r="L631" s="228">
        <f t="shared" si="497"/>
        <v>1</v>
      </c>
      <c r="M631" s="44" t="s">
        <v>120</v>
      </c>
      <c r="N631" s="33">
        <v>1</v>
      </c>
      <c r="O631" s="43" t="s">
        <v>3178</v>
      </c>
      <c r="P631" s="185">
        <v>0</v>
      </c>
      <c r="Q631" s="43" t="s">
        <v>3179</v>
      </c>
      <c r="R631" s="33">
        <v>0.5</v>
      </c>
      <c r="S631" s="43" t="s">
        <v>3180</v>
      </c>
      <c r="T631" s="33">
        <v>0</v>
      </c>
      <c r="U631" s="43" t="s">
        <v>3181</v>
      </c>
      <c r="V631" s="33">
        <v>0</v>
      </c>
      <c r="W631" s="43" t="s">
        <v>3182</v>
      </c>
      <c r="X631" s="33">
        <v>1</v>
      </c>
      <c r="Y631" s="43" t="s">
        <v>129</v>
      </c>
      <c r="Z631" s="65">
        <v>1</v>
      </c>
      <c r="AA631" s="66">
        <v>0</v>
      </c>
      <c r="AB631" s="33"/>
      <c r="AC631" s="33"/>
      <c r="AD631" s="33"/>
      <c r="AE631" s="33"/>
      <c r="AF631" s="33"/>
      <c r="AG631" s="33"/>
      <c r="AH631" s="33"/>
      <c r="AI631" s="33"/>
      <c r="AJ631" s="33"/>
      <c r="AK631" s="33"/>
      <c r="AL631" s="33"/>
      <c r="AM631" s="33"/>
    </row>
    <row r="632" spans="1:39" ht="15.75" customHeight="1">
      <c r="A632" s="35" t="s">
        <v>10</v>
      </c>
      <c r="B632" s="60" t="s">
        <v>2915</v>
      </c>
      <c r="C632" s="50" t="s">
        <v>43</v>
      </c>
      <c r="D632" s="43"/>
      <c r="E632" s="43"/>
      <c r="F632" s="220" t="s">
        <v>3183</v>
      </c>
      <c r="G632" s="228">
        <f t="shared" si="492"/>
        <v>1</v>
      </c>
      <c r="H632" s="228">
        <f t="shared" si="493"/>
        <v>0.5</v>
      </c>
      <c r="I632" s="228">
        <f t="shared" si="494"/>
        <v>0</v>
      </c>
      <c r="J632" s="228">
        <f t="shared" si="495"/>
        <v>0</v>
      </c>
      <c r="K632" s="228">
        <f t="shared" si="496"/>
        <v>0.5</v>
      </c>
      <c r="L632" s="228">
        <f t="shared" si="497"/>
        <v>1</v>
      </c>
      <c r="M632" s="44" t="s">
        <v>120</v>
      </c>
      <c r="N632" s="33">
        <v>1</v>
      </c>
      <c r="O632" s="43" t="s">
        <v>3184</v>
      </c>
      <c r="P632" s="33">
        <v>0.5</v>
      </c>
      <c r="Q632" s="43" t="s">
        <v>3185</v>
      </c>
      <c r="R632" s="33">
        <v>0</v>
      </c>
      <c r="S632" s="43" t="s">
        <v>129</v>
      </c>
      <c r="T632" s="33">
        <v>0</v>
      </c>
      <c r="U632" s="43" t="s">
        <v>3186</v>
      </c>
      <c r="V632" s="33">
        <v>0.5</v>
      </c>
      <c r="W632" s="43" t="s">
        <v>3187</v>
      </c>
      <c r="X632" s="33">
        <v>1</v>
      </c>
      <c r="Y632" s="43" t="s">
        <v>129</v>
      </c>
      <c r="Z632" s="65">
        <v>1</v>
      </c>
      <c r="AA632" s="66">
        <v>0</v>
      </c>
      <c r="AB632" s="33"/>
      <c r="AC632" s="33"/>
      <c r="AD632" s="33"/>
      <c r="AE632" s="33"/>
      <c r="AF632" s="33"/>
      <c r="AG632" s="33"/>
      <c r="AH632" s="33"/>
      <c r="AI632" s="33"/>
      <c r="AJ632" s="33"/>
      <c r="AK632" s="33"/>
      <c r="AL632" s="33"/>
      <c r="AM632" s="33"/>
    </row>
    <row r="633" spans="1:39" ht="15.75" customHeight="1">
      <c r="A633" s="35" t="s">
        <v>10</v>
      </c>
      <c r="B633" s="60" t="s">
        <v>2915</v>
      </c>
      <c r="C633" s="50" t="s">
        <v>43</v>
      </c>
      <c r="D633" s="43"/>
      <c r="E633" s="43"/>
      <c r="F633" s="220" t="s">
        <v>3188</v>
      </c>
      <c r="G633" s="228">
        <f t="shared" si="492"/>
        <v>1</v>
      </c>
      <c r="H633" s="228">
        <f t="shared" si="493"/>
        <v>0</v>
      </c>
      <c r="I633" s="228">
        <f t="shared" si="494"/>
        <v>0</v>
      </c>
      <c r="J633" s="228">
        <f t="shared" si="495"/>
        <v>0</v>
      </c>
      <c r="K633" s="228">
        <f t="shared" si="496"/>
        <v>1</v>
      </c>
      <c r="L633" s="228">
        <f t="shared" si="497"/>
        <v>1</v>
      </c>
      <c r="M633" s="44" t="s">
        <v>120</v>
      </c>
      <c r="N633" s="33">
        <v>1</v>
      </c>
      <c r="O633" s="43" t="s">
        <v>3189</v>
      </c>
      <c r="P633" s="33">
        <v>0</v>
      </c>
      <c r="Q633" s="43" t="s">
        <v>3190</v>
      </c>
      <c r="R633" s="33">
        <v>0</v>
      </c>
      <c r="S633" s="43" t="s">
        <v>3191</v>
      </c>
      <c r="T633" s="33">
        <v>0</v>
      </c>
      <c r="U633" s="43" t="s">
        <v>3192</v>
      </c>
      <c r="V633" s="33">
        <v>1</v>
      </c>
      <c r="W633" s="43" t="s">
        <v>3193</v>
      </c>
      <c r="X633" s="33">
        <v>1</v>
      </c>
      <c r="Y633" s="43" t="s">
        <v>129</v>
      </c>
      <c r="Z633" s="65">
        <v>1</v>
      </c>
      <c r="AA633" s="66">
        <v>0</v>
      </c>
      <c r="AB633" s="33"/>
      <c r="AC633" s="33"/>
      <c r="AD633" s="33"/>
      <c r="AE633" s="33"/>
      <c r="AF633" s="33"/>
      <c r="AG633" s="33"/>
      <c r="AH633" s="33"/>
      <c r="AI633" s="33"/>
      <c r="AJ633" s="33"/>
      <c r="AK633" s="33"/>
      <c r="AL633" s="33"/>
      <c r="AM633" s="33"/>
    </row>
    <row r="634" spans="1:39" ht="15.75" customHeight="1">
      <c r="A634" s="35" t="s">
        <v>10</v>
      </c>
      <c r="B634" s="60" t="s">
        <v>2915</v>
      </c>
      <c r="C634" s="50" t="s">
        <v>43</v>
      </c>
      <c r="D634" s="43"/>
      <c r="E634" s="43"/>
      <c r="F634" s="220" t="s">
        <v>3194</v>
      </c>
      <c r="G634" s="228">
        <f t="shared" si="492"/>
        <v>0</v>
      </c>
      <c r="H634" s="228">
        <f t="shared" si="493"/>
        <v>0</v>
      </c>
      <c r="I634" s="228">
        <f t="shared" si="494"/>
        <v>0</v>
      </c>
      <c r="J634" s="228">
        <f t="shared" si="495"/>
        <v>0</v>
      </c>
      <c r="K634" s="228">
        <f t="shared" si="496"/>
        <v>1</v>
      </c>
      <c r="L634" s="228" t="str">
        <f t="shared" si="497"/>
        <v>N/A</v>
      </c>
      <c r="M634" s="44" t="s">
        <v>120</v>
      </c>
      <c r="N634" s="33">
        <v>0</v>
      </c>
      <c r="O634" s="43" t="s">
        <v>3195</v>
      </c>
      <c r="P634" s="185">
        <v>0</v>
      </c>
      <c r="Q634" s="43" t="s">
        <v>3196</v>
      </c>
      <c r="R634" s="33">
        <v>0</v>
      </c>
      <c r="S634" s="43" t="s">
        <v>129</v>
      </c>
      <c r="T634" s="185">
        <v>0</v>
      </c>
      <c r="U634" s="186" t="s">
        <v>3197</v>
      </c>
      <c r="V634" s="33">
        <v>1</v>
      </c>
      <c r="W634" s="43" t="s">
        <v>3198</v>
      </c>
      <c r="X634" s="185">
        <v>-1</v>
      </c>
      <c r="Y634" s="43" t="s">
        <v>129</v>
      </c>
      <c r="Z634" s="65">
        <v>1</v>
      </c>
      <c r="AA634" s="66">
        <v>0</v>
      </c>
      <c r="AB634" s="33"/>
      <c r="AC634" s="33"/>
      <c r="AD634" s="33"/>
      <c r="AE634" s="33"/>
      <c r="AF634" s="33"/>
      <c r="AG634" s="33"/>
      <c r="AH634" s="33"/>
      <c r="AI634" s="33"/>
      <c r="AJ634" s="33"/>
      <c r="AK634" s="33"/>
      <c r="AL634" s="33"/>
      <c r="AM634" s="33"/>
    </row>
    <row r="635" spans="1:39" ht="15.75" customHeight="1">
      <c r="A635" s="35" t="s">
        <v>10</v>
      </c>
      <c r="B635" s="60" t="s">
        <v>2915</v>
      </c>
      <c r="C635" s="50" t="s">
        <v>43</v>
      </c>
      <c r="D635" s="43"/>
      <c r="E635" s="43"/>
      <c r="F635" s="220" t="s">
        <v>3199</v>
      </c>
      <c r="G635" s="228" t="str">
        <f t="shared" si="492"/>
        <v>N/A</v>
      </c>
      <c r="H635" s="228" t="str">
        <f t="shared" si="493"/>
        <v>N/A</v>
      </c>
      <c r="I635" s="228" t="str">
        <f t="shared" si="494"/>
        <v>N/A</v>
      </c>
      <c r="J635" s="228" t="str">
        <f t="shared" si="495"/>
        <v>N/A</v>
      </c>
      <c r="K635" s="228">
        <f t="shared" si="496"/>
        <v>0.5</v>
      </c>
      <c r="L635" s="228" t="str">
        <f t="shared" si="497"/>
        <v>N/A</v>
      </c>
      <c r="M635" s="44" t="s">
        <v>120</v>
      </c>
      <c r="N635" s="33">
        <v>-1</v>
      </c>
      <c r="O635" s="43" t="s">
        <v>129</v>
      </c>
      <c r="P635" s="33">
        <v>-1</v>
      </c>
      <c r="Q635" s="43"/>
      <c r="R635" s="33">
        <v>-1</v>
      </c>
      <c r="S635" s="43" t="s">
        <v>129</v>
      </c>
      <c r="T635" s="185">
        <v>-1</v>
      </c>
      <c r="U635" s="186" t="s">
        <v>3200</v>
      </c>
      <c r="V635" s="33">
        <v>0.5</v>
      </c>
      <c r="W635" s="43" t="s">
        <v>3201</v>
      </c>
      <c r="X635" s="33">
        <v>-1</v>
      </c>
      <c r="Y635" s="43" t="s">
        <v>129</v>
      </c>
      <c r="Z635" s="65">
        <v>1</v>
      </c>
      <c r="AA635" s="66">
        <v>0</v>
      </c>
      <c r="AB635" s="33"/>
      <c r="AC635" s="33"/>
      <c r="AD635" s="33"/>
      <c r="AE635" s="33"/>
      <c r="AF635" s="33"/>
      <c r="AG635" s="33"/>
      <c r="AH635" s="33"/>
      <c r="AI635" s="33"/>
      <c r="AJ635" s="33"/>
      <c r="AK635" s="33"/>
      <c r="AL635" s="33"/>
      <c r="AM635" s="33"/>
    </row>
    <row r="636" spans="1:39" ht="15.75" customHeight="1">
      <c r="A636" s="35" t="s">
        <v>10</v>
      </c>
      <c r="B636" s="60" t="s">
        <v>2915</v>
      </c>
      <c r="C636" s="48" t="s">
        <v>3202</v>
      </c>
      <c r="D636" s="48"/>
      <c r="E636" s="48"/>
      <c r="F636" s="222"/>
      <c r="G636" s="240">
        <f t="shared" ref="G636:L636" si="498">ROUND(AVERAGE(G637,G649,G653,G657,G675),2)</f>
        <v>0.48</v>
      </c>
      <c r="H636" s="240">
        <f t="shared" si="498"/>
        <v>0.67</v>
      </c>
      <c r="I636" s="240">
        <f t="shared" si="498"/>
        <v>0.47</v>
      </c>
      <c r="J636" s="240">
        <f t="shared" si="498"/>
        <v>0.6</v>
      </c>
      <c r="K636" s="240">
        <f t="shared" si="498"/>
        <v>0.7</v>
      </c>
      <c r="L636" s="240">
        <f t="shared" si="498"/>
        <v>0.63</v>
      </c>
      <c r="M636" s="53"/>
      <c r="N636" s="54"/>
      <c r="O636" s="50"/>
      <c r="P636" s="54"/>
      <c r="Q636" s="50"/>
      <c r="R636" s="54"/>
      <c r="S636" s="50"/>
      <c r="T636" s="54"/>
      <c r="U636" s="50"/>
      <c r="V636" s="54"/>
      <c r="W636" s="50"/>
      <c r="X636" s="54"/>
      <c r="Y636" s="50"/>
      <c r="Z636" s="54"/>
      <c r="AA636" s="54"/>
      <c r="AB636" s="33"/>
      <c r="AC636" s="33"/>
      <c r="AD636" s="33"/>
      <c r="AE636" s="33"/>
      <c r="AF636" s="33"/>
      <c r="AG636" s="33"/>
      <c r="AH636" s="33"/>
      <c r="AI636" s="33"/>
      <c r="AJ636" s="33"/>
      <c r="AK636" s="33"/>
      <c r="AL636" s="33"/>
      <c r="AM636" s="33"/>
    </row>
    <row r="637" spans="1:39" ht="15.75" customHeight="1">
      <c r="A637" s="35" t="s">
        <v>10</v>
      </c>
      <c r="B637" s="60" t="s">
        <v>2915</v>
      </c>
      <c r="C637" s="50" t="s">
        <v>3202</v>
      </c>
      <c r="D637" s="42" t="s">
        <v>3203</v>
      </c>
      <c r="E637" s="42"/>
      <c r="F637" s="220"/>
      <c r="G637" s="228">
        <f t="shared" ref="G637:L637" si="499">ROUND(AVERAGE(G638:G648),2)</f>
        <v>0.68</v>
      </c>
      <c r="H637" s="228">
        <f t="shared" si="499"/>
        <v>0.77</v>
      </c>
      <c r="I637" s="228">
        <f t="shared" si="499"/>
        <v>0.64</v>
      </c>
      <c r="J637" s="228">
        <f t="shared" si="499"/>
        <v>0.77</v>
      </c>
      <c r="K637" s="228">
        <f t="shared" si="499"/>
        <v>0.91</v>
      </c>
      <c r="L637" s="228">
        <f t="shared" si="499"/>
        <v>0.86</v>
      </c>
      <c r="M637" s="28"/>
      <c r="N637" s="33"/>
      <c r="O637" s="43"/>
      <c r="P637" s="33"/>
      <c r="Q637" s="43"/>
      <c r="R637" s="33"/>
      <c r="S637" s="43"/>
      <c r="T637" s="33"/>
      <c r="U637" s="43"/>
      <c r="V637" s="33"/>
      <c r="W637" s="43"/>
      <c r="X637" s="33"/>
      <c r="Y637" s="43"/>
      <c r="Z637" s="33"/>
      <c r="AA637" s="33"/>
      <c r="AB637" s="33"/>
      <c r="AC637" s="33"/>
      <c r="AD637" s="33"/>
      <c r="AE637" s="33"/>
      <c r="AF637" s="33"/>
      <c r="AG637" s="33"/>
      <c r="AH637" s="33"/>
      <c r="AI637" s="33"/>
      <c r="AJ637" s="33"/>
      <c r="AK637" s="33"/>
      <c r="AL637" s="33"/>
      <c r="AM637" s="33"/>
    </row>
    <row r="638" spans="1:39" ht="15.75" customHeight="1">
      <c r="A638" s="35" t="s">
        <v>10</v>
      </c>
      <c r="B638" s="60" t="s">
        <v>2915</v>
      </c>
      <c r="C638" s="50" t="s">
        <v>3202</v>
      </c>
      <c r="D638" s="43" t="s">
        <v>3203</v>
      </c>
      <c r="E638" s="43"/>
      <c r="F638" s="220" t="s">
        <v>3204</v>
      </c>
      <c r="G638" s="228">
        <f t="shared" ref="G638:G648" si="500">IF(N638&lt;0, "N/A", (N638 - AA638)/(Z638-AA638))</f>
        <v>1</v>
      </c>
      <c r="H638" s="228">
        <f t="shared" ref="H638:H648" si="501">IF(P638&lt;0, "N/A", (P638 - AA638)/(Z638-AA638))</f>
        <v>1</v>
      </c>
      <c r="I638" s="228">
        <f t="shared" ref="I638:I648" si="502">IF(R638&lt;0, "N/A", (R638 - AA638)/(Z638-AA638))</f>
        <v>1</v>
      </c>
      <c r="J638" s="228">
        <f t="shared" ref="J638:J648" si="503">IF(T638&lt;0, "N/A", (T638 - AA638)/(Z638-AA638))</f>
        <v>1</v>
      </c>
      <c r="K638" s="228">
        <f t="shared" ref="K638:K648" si="504">IF(V638&lt;0, "N/A", (V638 - AA638)/(Z638-AA638))</f>
        <v>1</v>
      </c>
      <c r="L638" s="228">
        <f t="shared" ref="L638:L648" si="505">IF(X638&lt;0, "N/A", (X638 - AA638)/(Z638-AA638))</f>
        <v>1</v>
      </c>
      <c r="M638" s="44" t="s">
        <v>120</v>
      </c>
      <c r="N638" s="33">
        <v>1</v>
      </c>
      <c r="O638" s="43" t="s">
        <v>3205</v>
      </c>
      <c r="P638" s="33">
        <v>1</v>
      </c>
      <c r="Q638" s="43" t="s">
        <v>3206</v>
      </c>
      <c r="R638" s="33">
        <v>1</v>
      </c>
      <c r="S638" s="43" t="s">
        <v>3207</v>
      </c>
      <c r="T638" s="33">
        <v>1</v>
      </c>
      <c r="U638" s="43" t="s">
        <v>3208</v>
      </c>
      <c r="V638" s="33">
        <v>1</v>
      </c>
      <c r="W638" s="43" t="s">
        <v>3209</v>
      </c>
      <c r="X638" s="33">
        <v>1</v>
      </c>
      <c r="Y638" s="43" t="s">
        <v>129</v>
      </c>
      <c r="Z638" s="65">
        <v>1</v>
      </c>
      <c r="AA638" s="66">
        <v>0</v>
      </c>
      <c r="AB638" s="33"/>
      <c r="AC638" s="33"/>
      <c r="AD638" s="33"/>
      <c r="AE638" s="33"/>
      <c r="AF638" s="33"/>
      <c r="AG638" s="33"/>
      <c r="AH638" s="33"/>
      <c r="AI638" s="33"/>
      <c r="AJ638" s="33"/>
      <c r="AK638" s="33"/>
      <c r="AL638" s="33"/>
      <c r="AM638" s="33"/>
    </row>
    <row r="639" spans="1:39" ht="15.75" customHeight="1">
      <c r="A639" s="35" t="s">
        <v>10</v>
      </c>
      <c r="B639" s="60" t="s">
        <v>2915</v>
      </c>
      <c r="C639" s="50" t="s">
        <v>3202</v>
      </c>
      <c r="D639" s="43" t="s">
        <v>3203</v>
      </c>
      <c r="E639" s="43"/>
      <c r="F639" s="220" t="s">
        <v>3210</v>
      </c>
      <c r="G639" s="228">
        <f t="shared" si="500"/>
        <v>0.5</v>
      </c>
      <c r="H639" s="228">
        <f t="shared" si="501"/>
        <v>1</v>
      </c>
      <c r="I639" s="228">
        <f t="shared" si="502"/>
        <v>1</v>
      </c>
      <c r="J639" s="228">
        <f t="shared" si="503"/>
        <v>1</v>
      </c>
      <c r="K639" s="228">
        <f t="shared" si="504"/>
        <v>0.5</v>
      </c>
      <c r="L639" s="228">
        <f t="shared" si="505"/>
        <v>1</v>
      </c>
      <c r="M639" s="44" t="s">
        <v>120</v>
      </c>
      <c r="N639" s="33">
        <v>0.5</v>
      </c>
      <c r="O639" s="43" t="s">
        <v>3211</v>
      </c>
      <c r="P639" s="33">
        <v>1</v>
      </c>
      <c r="Q639" s="43" t="s">
        <v>3212</v>
      </c>
      <c r="R639" s="33">
        <v>1</v>
      </c>
      <c r="S639" s="43" t="s">
        <v>3213</v>
      </c>
      <c r="T639" s="33">
        <v>1</v>
      </c>
      <c r="U639" s="43" t="s">
        <v>3214</v>
      </c>
      <c r="V639" s="33">
        <v>0.5</v>
      </c>
      <c r="W639" s="43" t="s">
        <v>3215</v>
      </c>
      <c r="X639" s="33">
        <v>1</v>
      </c>
      <c r="Y639" s="43" t="s">
        <v>129</v>
      </c>
      <c r="Z639" s="65">
        <v>1</v>
      </c>
      <c r="AA639" s="66">
        <v>0</v>
      </c>
      <c r="AB639" s="33"/>
      <c r="AC639" s="33"/>
      <c r="AD639" s="33"/>
      <c r="AE639" s="33"/>
      <c r="AF639" s="33"/>
      <c r="AG639" s="33"/>
      <c r="AH639" s="33"/>
      <c r="AI639" s="33"/>
      <c r="AJ639" s="33"/>
      <c r="AK639" s="33"/>
      <c r="AL639" s="33"/>
      <c r="AM639" s="33"/>
    </row>
    <row r="640" spans="1:39" ht="15.75" customHeight="1">
      <c r="A640" s="35" t="s">
        <v>10</v>
      </c>
      <c r="B640" s="60" t="s">
        <v>2915</v>
      </c>
      <c r="C640" s="50" t="s">
        <v>3202</v>
      </c>
      <c r="D640" s="43" t="s">
        <v>3203</v>
      </c>
      <c r="E640" s="43"/>
      <c r="F640" s="220" t="s">
        <v>3216</v>
      </c>
      <c r="G640" s="228">
        <f t="shared" si="500"/>
        <v>1</v>
      </c>
      <c r="H640" s="228">
        <f t="shared" si="501"/>
        <v>1</v>
      </c>
      <c r="I640" s="228">
        <f t="shared" si="502"/>
        <v>1</v>
      </c>
      <c r="J640" s="228">
        <f t="shared" si="503"/>
        <v>1</v>
      </c>
      <c r="K640" s="228">
        <f t="shared" si="504"/>
        <v>1</v>
      </c>
      <c r="L640" s="228">
        <f t="shared" si="505"/>
        <v>1</v>
      </c>
      <c r="M640" s="44" t="s">
        <v>120</v>
      </c>
      <c r="N640" s="33">
        <v>1</v>
      </c>
      <c r="O640" s="43" t="s">
        <v>3217</v>
      </c>
      <c r="P640" s="33">
        <v>1</v>
      </c>
      <c r="Q640" s="43" t="s">
        <v>3218</v>
      </c>
      <c r="R640" s="33">
        <v>1</v>
      </c>
      <c r="S640" s="43" t="s">
        <v>3219</v>
      </c>
      <c r="T640" s="33">
        <v>1</v>
      </c>
      <c r="U640" s="43" t="s">
        <v>3220</v>
      </c>
      <c r="V640" s="33">
        <v>1</v>
      </c>
      <c r="W640" s="43" t="s">
        <v>3221</v>
      </c>
      <c r="X640" s="33">
        <v>1</v>
      </c>
      <c r="Y640" s="43" t="s">
        <v>129</v>
      </c>
      <c r="Z640" s="65">
        <v>1</v>
      </c>
      <c r="AA640" s="66">
        <v>0</v>
      </c>
      <c r="AB640" s="33"/>
      <c r="AC640" s="33"/>
      <c r="AD640" s="33"/>
      <c r="AE640" s="33"/>
      <c r="AF640" s="33"/>
      <c r="AG640" s="33"/>
      <c r="AH640" s="33"/>
      <c r="AI640" s="33"/>
      <c r="AJ640" s="33"/>
      <c r="AK640" s="33"/>
      <c r="AL640" s="33"/>
      <c r="AM640" s="33"/>
    </row>
    <row r="641" spans="1:39" ht="15.75" customHeight="1">
      <c r="A641" s="35" t="s">
        <v>10</v>
      </c>
      <c r="B641" s="60" t="s">
        <v>2915</v>
      </c>
      <c r="C641" s="50" t="s">
        <v>3202</v>
      </c>
      <c r="D641" s="43" t="s">
        <v>3203</v>
      </c>
      <c r="E641" s="43"/>
      <c r="F641" s="220" t="s">
        <v>3222</v>
      </c>
      <c r="G641" s="228">
        <f t="shared" si="500"/>
        <v>1</v>
      </c>
      <c r="H641" s="228">
        <f t="shared" si="501"/>
        <v>1</v>
      </c>
      <c r="I641" s="228">
        <f t="shared" si="502"/>
        <v>0.5</v>
      </c>
      <c r="J641" s="228">
        <f t="shared" si="503"/>
        <v>1</v>
      </c>
      <c r="K641" s="228">
        <f t="shared" si="504"/>
        <v>1</v>
      </c>
      <c r="L641" s="228">
        <f t="shared" si="505"/>
        <v>1</v>
      </c>
      <c r="M641" s="44" t="s">
        <v>120</v>
      </c>
      <c r="N641" s="33">
        <v>1</v>
      </c>
      <c r="O641" s="43" t="s">
        <v>3223</v>
      </c>
      <c r="P641" s="33">
        <v>1</v>
      </c>
      <c r="Q641" s="43" t="s">
        <v>3224</v>
      </c>
      <c r="R641" s="33">
        <v>0.5</v>
      </c>
      <c r="S641" s="43" t="s">
        <v>3225</v>
      </c>
      <c r="T641" s="33">
        <v>1</v>
      </c>
      <c r="U641" s="43" t="s">
        <v>3226</v>
      </c>
      <c r="V641" s="33">
        <v>1</v>
      </c>
      <c r="W641" s="43" t="s">
        <v>3227</v>
      </c>
      <c r="X641" s="33">
        <v>1</v>
      </c>
      <c r="Y641" s="43" t="s">
        <v>129</v>
      </c>
      <c r="Z641" s="65">
        <v>1</v>
      </c>
      <c r="AA641" s="66">
        <v>0</v>
      </c>
      <c r="AB641" s="33"/>
      <c r="AC641" s="33"/>
      <c r="AD641" s="33"/>
      <c r="AE641" s="33"/>
      <c r="AF641" s="33"/>
      <c r="AG641" s="33"/>
      <c r="AH641" s="33"/>
      <c r="AI641" s="33"/>
      <c r="AJ641" s="33"/>
      <c r="AK641" s="33"/>
      <c r="AL641" s="33"/>
      <c r="AM641" s="33"/>
    </row>
    <row r="642" spans="1:39" ht="15.75" customHeight="1">
      <c r="A642" s="35" t="s">
        <v>10</v>
      </c>
      <c r="B642" s="60" t="s">
        <v>2915</v>
      </c>
      <c r="C642" s="50" t="s">
        <v>3202</v>
      </c>
      <c r="D642" s="43" t="s">
        <v>3203</v>
      </c>
      <c r="E642" s="43"/>
      <c r="F642" s="220" t="s">
        <v>3228</v>
      </c>
      <c r="G642" s="228">
        <f t="shared" si="500"/>
        <v>0.5</v>
      </c>
      <c r="H642" s="228">
        <f t="shared" si="501"/>
        <v>1</v>
      </c>
      <c r="I642" s="228">
        <f t="shared" si="502"/>
        <v>0</v>
      </c>
      <c r="J642" s="228">
        <f t="shared" si="503"/>
        <v>1</v>
      </c>
      <c r="K642" s="228">
        <f t="shared" si="504"/>
        <v>1</v>
      </c>
      <c r="L642" s="228">
        <f t="shared" si="505"/>
        <v>1</v>
      </c>
      <c r="M642" s="44" t="s">
        <v>120</v>
      </c>
      <c r="N642" s="33">
        <v>0.5</v>
      </c>
      <c r="O642" s="43" t="s">
        <v>3229</v>
      </c>
      <c r="P642" s="33">
        <v>1</v>
      </c>
      <c r="Q642" s="43" t="s">
        <v>3230</v>
      </c>
      <c r="R642" s="33">
        <v>0</v>
      </c>
      <c r="S642" s="43" t="s">
        <v>3231</v>
      </c>
      <c r="T642" s="33">
        <v>1</v>
      </c>
      <c r="U642" s="43" t="s">
        <v>3232</v>
      </c>
      <c r="V642" s="33">
        <v>1</v>
      </c>
      <c r="W642" s="43" t="s">
        <v>3233</v>
      </c>
      <c r="X642" s="33">
        <v>1</v>
      </c>
      <c r="Y642" s="43" t="s">
        <v>129</v>
      </c>
      <c r="Z642" s="65">
        <v>1</v>
      </c>
      <c r="AA642" s="66">
        <v>0</v>
      </c>
      <c r="AB642" s="33"/>
      <c r="AC642" s="33"/>
      <c r="AD642" s="33"/>
      <c r="AE642" s="33"/>
      <c r="AF642" s="33"/>
      <c r="AG642" s="33"/>
      <c r="AH642" s="33"/>
      <c r="AI642" s="33"/>
      <c r="AJ642" s="33"/>
      <c r="AK642" s="33"/>
      <c r="AL642" s="33"/>
      <c r="AM642" s="33"/>
    </row>
    <row r="643" spans="1:39" ht="15.75" customHeight="1">
      <c r="A643" s="35" t="s">
        <v>10</v>
      </c>
      <c r="B643" s="60" t="s">
        <v>2915</v>
      </c>
      <c r="C643" s="50" t="s">
        <v>3202</v>
      </c>
      <c r="D643" s="43" t="s">
        <v>3203</v>
      </c>
      <c r="E643" s="43"/>
      <c r="F643" s="220" t="s">
        <v>3234</v>
      </c>
      <c r="G643" s="228">
        <f t="shared" si="500"/>
        <v>1</v>
      </c>
      <c r="H643" s="228">
        <f t="shared" si="501"/>
        <v>1</v>
      </c>
      <c r="I643" s="228">
        <f t="shared" si="502"/>
        <v>1</v>
      </c>
      <c r="J643" s="228">
        <f t="shared" si="503"/>
        <v>1</v>
      </c>
      <c r="K643" s="228">
        <f t="shared" si="504"/>
        <v>1</v>
      </c>
      <c r="L643" s="228">
        <f t="shared" si="505"/>
        <v>1</v>
      </c>
      <c r="M643" s="44" t="s">
        <v>120</v>
      </c>
      <c r="N643" s="33">
        <v>1</v>
      </c>
      <c r="O643" s="43" t="s">
        <v>3235</v>
      </c>
      <c r="P643" s="33">
        <v>1</v>
      </c>
      <c r="Q643" s="43" t="s">
        <v>3236</v>
      </c>
      <c r="R643" s="33">
        <v>1</v>
      </c>
      <c r="S643" s="43" t="s">
        <v>3237</v>
      </c>
      <c r="T643" s="33">
        <v>1</v>
      </c>
      <c r="U643" s="43" t="s">
        <v>3238</v>
      </c>
      <c r="V643" s="33">
        <v>1</v>
      </c>
      <c r="W643" s="43" t="s">
        <v>3239</v>
      </c>
      <c r="X643" s="33">
        <v>1</v>
      </c>
      <c r="Y643" s="43" t="s">
        <v>129</v>
      </c>
      <c r="Z643" s="65">
        <v>1</v>
      </c>
      <c r="AA643" s="66">
        <v>0</v>
      </c>
      <c r="AB643" s="33"/>
      <c r="AC643" s="33"/>
      <c r="AD643" s="33"/>
      <c r="AE643" s="33"/>
      <c r="AF643" s="33"/>
      <c r="AG643" s="33"/>
      <c r="AH643" s="33"/>
      <c r="AI643" s="33"/>
      <c r="AJ643" s="33"/>
      <c r="AK643" s="33"/>
      <c r="AL643" s="33"/>
      <c r="AM643" s="33"/>
    </row>
    <row r="644" spans="1:39" ht="15.75" customHeight="1">
      <c r="A644" s="35" t="s">
        <v>10</v>
      </c>
      <c r="B644" s="60" t="s">
        <v>2915</v>
      </c>
      <c r="C644" s="50" t="s">
        <v>3202</v>
      </c>
      <c r="D644" s="43" t="s">
        <v>3203</v>
      </c>
      <c r="E644" s="43"/>
      <c r="F644" s="220" t="s">
        <v>3240</v>
      </c>
      <c r="G644" s="228">
        <f t="shared" si="500"/>
        <v>0</v>
      </c>
      <c r="H644" s="228">
        <f t="shared" si="501"/>
        <v>0</v>
      </c>
      <c r="I644" s="228">
        <f t="shared" si="502"/>
        <v>0.5</v>
      </c>
      <c r="J644" s="228">
        <f t="shared" si="503"/>
        <v>0</v>
      </c>
      <c r="K644" s="228">
        <f t="shared" si="504"/>
        <v>1</v>
      </c>
      <c r="L644" s="228">
        <f t="shared" si="505"/>
        <v>0.5</v>
      </c>
      <c r="M644" s="44" t="s">
        <v>120</v>
      </c>
      <c r="N644" s="33">
        <v>0</v>
      </c>
      <c r="O644" s="43" t="s">
        <v>3241</v>
      </c>
      <c r="P644" s="33">
        <v>0</v>
      </c>
      <c r="Q644" s="43" t="s">
        <v>3242</v>
      </c>
      <c r="R644" s="33">
        <v>0.5</v>
      </c>
      <c r="S644" s="43" t="s">
        <v>3243</v>
      </c>
      <c r="T644" s="33">
        <v>0</v>
      </c>
      <c r="U644" s="43" t="s">
        <v>3244</v>
      </c>
      <c r="V644" s="33">
        <v>1</v>
      </c>
      <c r="W644" s="43" t="s">
        <v>3245</v>
      </c>
      <c r="X644" s="33">
        <v>0.5</v>
      </c>
      <c r="Y644" s="43" t="s">
        <v>3246</v>
      </c>
      <c r="Z644" s="65">
        <v>1</v>
      </c>
      <c r="AA644" s="66">
        <v>0</v>
      </c>
      <c r="AB644" s="33"/>
      <c r="AC644" s="33"/>
      <c r="AD644" s="33"/>
      <c r="AE644" s="33"/>
      <c r="AF644" s="33"/>
      <c r="AG644" s="33"/>
      <c r="AH644" s="33"/>
      <c r="AI644" s="33"/>
      <c r="AJ644" s="33"/>
      <c r="AK644" s="33"/>
      <c r="AL644" s="33"/>
      <c r="AM644" s="33"/>
    </row>
    <row r="645" spans="1:39" ht="15.75" customHeight="1">
      <c r="A645" s="35" t="s">
        <v>10</v>
      </c>
      <c r="B645" s="60" t="s">
        <v>2915</v>
      </c>
      <c r="C645" s="50" t="s">
        <v>3202</v>
      </c>
      <c r="D645" s="43" t="s">
        <v>3203</v>
      </c>
      <c r="E645" s="43"/>
      <c r="F645" s="220" t="s">
        <v>3247</v>
      </c>
      <c r="G645" s="228">
        <f t="shared" si="500"/>
        <v>0</v>
      </c>
      <c r="H645" s="228">
        <f t="shared" si="501"/>
        <v>1</v>
      </c>
      <c r="I645" s="228">
        <f t="shared" si="502"/>
        <v>0</v>
      </c>
      <c r="J645" s="228">
        <f t="shared" si="503"/>
        <v>0.5</v>
      </c>
      <c r="K645" s="228">
        <f t="shared" si="504"/>
        <v>1</v>
      </c>
      <c r="L645" s="228">
        <f t="shared" si="505"/>
        <v>1</v>
      </c>
      <c r="M645" s="44" t="s">
        <v>120</v>
      </c>
      <c r="N645" s="33">
        <v>0</v>
      </c>
      <c r="O645" s="43" t="s">
        <v>3248</v>
      </c>
      <c r="P645" s="33">
        <v>1</v>
      </c>
      <c r="Q645" s="43" t="s">
        <v>3249</v>
      </c>
      <c r="R645" s="33">
        <v>0</v>
      </c>
      <c r="S645" s="43" t="s">
        <v>129</v>
      </c>
      <c r="T645" s="33">
        <v>0.5</v>
      </c>
      <c r="U645" s="43" t="s">
        <v>3250</v>
      </c>
      <c r="V645" s="33">
        <v>1</v>
      </c>
      <c r="W645" s="43" t="s">
        <v>3251</v>
      </c>
      <c r="X645" s="33">
        <v>1</v>
      </c>
      <c r="Y645" s="43" t="s">
        <v>129</v>
      </c>
      <c r="Z645" s="65">
        <v>1</v>
      </c>
      <c r="AA645" s="66">
        <v>0</v>
      </c>
      <c r="AB645" s="33"/>
      <c r="AC645" s="33"/>
      <c r="AD645" s="33"/>
      <c r="AE645" s="33"/>
      <c r="AF645" s="33"/>
      <c r="AG645" s="33"/>
      <c r="AH645" s="33"/>
      <c r="AI645" s="33"/>
      <c r="AJ645" s="33"/>
      <c r="AK645" s="33"/>
      <c r="AL645" s="33"/>
      <c r="AM645" s="33"/>
    </row>
    <row r="646" spans="1:39" ht="15.75" customHeight="1">
      <c r="A646" s="35" t="s">
        <v>10</v>
      </c>
      <c r="B646" s="60" t="s">
        <v>2915</v>
      </c>
      <c r="C646" s="50" t="s">
        <v>3202</v>
      </c>
      <c r="D646" s="43" t="s">
        <v>3203</v>
      </c>
      <c r="E646" s="43"/>
      <c r="F646" s="220" t="s">
        <v>3252</v>
      </c>
      <c r="G646" s="228">
        <f t="shared" si="500"/>
        <v>1</v>
      </c>
      <c r="H646" s="228">
        <f t="shared" si="501"/>
        <v>1</v>
      </c>
      <c r="I646" s="228">
        <f t="shared" si="502"/>
        <v>1</v>
      </c>
      <c r="J646" s="228">
        <f t="shared" si="503"/>
        <v>1</v>
      </c>
      <c r="K646" s="228">
        <f t="shared" si="504"/>
        <v>1</v>
      </c>
      <c r="L646" s="228">
        <f t="shared" si="505"/>
        <v>0.5</v>
      </c>
      <c r="M646" s="44" t="s">
        <v>120</v>
      </c>
      <c r="N646" s="33">
        <v>1</v>
      </c>
      <c r="O646" s="43" t="s">
        <v>3253</v>
      </c>
      <c r="P646" s="33">
        <v>1</v>
      </c>
      <c r="Q646" s="43" t="s">
        <v>3254</v>
      </c>
      <c r="R646" s="33">
        <v>1</v>
      </c>
      <c r="S646" s="43" t="s">
        <v>3255</v>
      </c>
      <c r="T646" s="33">
        <v>1</v>
      </c>
      <c r="U646" s="43" t="s">
        <v>3256</v>
      </c>
      <c r="V646" s="33">
        <v>1</v>
      </c>
      <c r="W646" s="43" t="s">
        <v>3257</v>
      </c>
      <c r="X646" s="33">
        <v>0.5</v>
      </c>
      <c r="Y646" s="43" t="s">
        <v>129</v>
      </c>
      <c r="Z646" s="65">
        <v>1</v>
      </c>
      <c r="AA646" s="66">
        <v>0</v>
      </c>
      <c r="AB646" s="33"/>
      <c r="AC646" s="33"/>
      <c r="AD646" s="33"/>
      <c r="AE646" s="33"/>
      <c r="AF646" s="33"/>
      <c r="AG646" s="33"/>
      <c r="AH646" s="33"/>
      <c r="AI646" s="33"/>
      <c r="AJ646" s="33"/>
      <c r="AK646" s="33"/>
      <c r="AL646" s="33"/>
      <c r="AM646" s="33"/>
    </row>
    <row r="647" spans="1:39" ht="15.75" customHeight="1">
      <c r="A647" s="35" t="s">
        <v>10</v>
      </c>
      <c r="B647" s="60" t="s">
        <v>2915</v>
      </c>
      <c r="C647" s="50" t="s">
        <v>3202</v>
      </c>
      <c r="D647" s="43" t="s">
        <v>3203</v>
      </c>
      <c r="E647" s="43"/>
      <c r="F647" s="220" t="s">
        <v>3258</v>
      </c>
      <c r="G647" s="228">
        <f t="shared" si="500"/>
        <v>1</v>
      </c>
      <c r="H647" s="228">
        <f t="shared" si="501"/>
        <v>0</v>
      </c>
      <c r="I647" s="228">
        <f t="shared" si="502"/>
        <v>1</v>
      </c>
      <c r="J647" s="228">
        <f t="shared" si="503"/>
        <v>1</v>
      </c>
      <c r="K647" s="228">
        <f t="shared" si="504"/>
        <v>1</v>
      </c>
      <c r="L647" s="228">
        <f t="shared" si="505"/>
        <v>1</v>
      </c>
      <c r="M647" s="44" t="s">
        <v>120</v>
      </c>
      <c r="N647" s="33">
        <v>1</v>
      </c>
      <c r="O647" s="43" t="s">
        <v>3259</v>
      </c>
      <c r="P647" s="33">
        <v>0</v>
      </c>
      <c r="Q647" s="43" t="s">
        <v>3260</v>
      </c>
      <c r="R647" s="33">
        <v>1</v>
      </c>
      <c r="S647" s="43" t="s">
        <v>3261</v>
      </c>
      <c r="T647" s="33">
        <v>1</v>
      </c>
      <c r="U647" s="43" t="s">
        <v>3262</v>
      </c>
      <c r="V647" s="33">
        <v>1</v>
      </c>
      <c r="W647" s="43" t="s">
        <v>3263</v>
      </c>
      <c r="X647" s="33">
        <v>1</v>
      </c>
      <c r="Y647" s="43" t="s">
        <v>129</v>
      </c>
      <c r="Z647" s="65">
        <v>1</v>
      </c>
      <c r="AA647" s="66">
        <v>0</v>
      </c>
      <c r="AB647" s="33"/>
      <c r="AC647" s="33"/>
      <c r="AD647" s="33"/>
      <c r="AE647" s="33"/>
      <c r="AF647" s="33"/>
      <c r="AG647" s="33"/>
      <c r="AH647" s="33"/>
      <c r="AI647" s="33"/>
      <c r="AJ647" s="33"/>
      <c r="AK647" s="33"/>
      <c r="AL647" s="33"/>
      <c r="AM647" s="33"/>
    </row>
    <row r="648" spans="1:39" ht="15.75" customHeight="1">
      <c r="A648" s="35" t="s">
        <v>10</v>
      </c>
      <c r="B648" s="60" t="s">
        <v>2915</v>
      </c>
      <c r="C648" s="50" t="s">
        <v>3202</v>
      </c>
      <c r="D648" s="43" t="s">
        <v>3203</v>
      </c>
      <c r="E648" s="43"/>
      <c r="F648" s="220" t="s">
        <v>3264</v>
      </c>
      <c r="G648" s="228">
        <f t="shared" si="500"/>
        <v>0.5</v>
      </c>
      <c r="H648" s="228">
        <f t="shared" si="501"/>
        <v>0.5</v>
      </c>
      <c r="I648" s="228">
        <f t="shared" si="502"/>
        <v>0</v>
      </c>
      <c r="J648" s="228">
        <f t="shared" si="503"/>
        <v>0</v>
      </c>
      <c r="K648" s="228">
        <f t="shared" si="504"/>
        <v>0.5</v>
      </c>
      <c r="L648" s="228">
        <f t="shared" si="505"/>
        <v>0.5</v>
      </c>
      <c r="M648" s="44" t="s">
        <v>120</v>
      </c>
      <c r="N648" s="33">
        <v>0.5</v>
      </c>
      <c r="O648" s="43" t="s">
        <v>3265</v>
      </c>
      <c r="P648" s="33">
        <v>0.5</v>
      </c>
      <c r="Q648" s="43" t="s">
        <v>3266</v>
      </c>
      <c r="R648" s="33">
        <v>0</v>
      </c>
      <c r="S648" s="43" t="s">
        <v>3267</v>
      </c>
      <c r="T648" s="33">
        <v>0</v>
      </c>
      <c r="U648" s="43" t="s">
        <v>3268</v>
      </c>
      <c r="V648" s="33">
        <v>0.5</v>
      </c>
      <c r="W648" s="43" t="s">
        <v>3269</v>
      </c>
      <c r="X648" s="185">
        <v>0.5</v>
      </c>
      <c r="Y648" s="186" t="s">
        <v>3270</v>
      </c>
      <c r="Z648" s="65">
        <v>1</v>
      </c>
      <c r="AA648" s="66">
        <v>0</v>
      </c>
      <c r="AB648" s="33"/>
      <c r="AC648" s="33"/>
      <c r="AD648" s="33"/>
      <c r="AE648" s="33"/>
      <c r="AF648" s="33"/>
      <c r="AG648" s="33"/>
      <c r="AH648" s="33"/>
      <c r="AI648" s="33"/>
      <c r="AJ648" s="33"/>
      <c r="AK648" s="33"/>
      <c r="AL648" s="33"/>
      <c r="AM648" s="33"/>
    </row>
    <row r="649" spans="1:39" ht="15.75" customHeight="1">
      <c r="A649" s="35" t="s">
        <v>10</v>
      </c>
      <c r="B649" s="60" t="s">
        <v>2915</v>
      </c>
      <c r="C649" s="50" t="s">
        <v>3202</v>
      </c>
      <c r="D649" s="42" t="s">
        <v>3271</v>
      </c>
      <c r="E649" s="42"/>
      <c r="F649" s="220"/>
      <c r="G649" s="228">
        <f t="shared" ref="G649:L649" si="506">ROUND(AVERAGE(G650:G652),2)</f>
        <v>0.67</v>
      </c>
      <c r="H649" s="228">
        <f t="shared" si="506"/>
        <v>1</v>
      </c>
      <c r="I649" s="228">
        <f t="shared" si="506"/>
        <v>0.33</v>
      </c>
      <c r="J649" s="228">
        <f t="shared" si="506"/>
        <v>0.67</v>
      </c>
      <c r="K649" s="228">
        <f t="shared" si="506"/>
        <v>1</v>
      </c>
      <c r="L649" s="228">
        <f t="shared" si="506"/>
        <v>1</v>
      </c>
      <c r="M649" s="28"/>
      <c r="N649" s="33"/>
      <c r="O649" s="43"/>
      <c r="P649" s="33"/>
      <c r="Q649" s="43"/>
      <c r="R649" s="33"/>
      <c r="S649" s="43"/>
      <c r="T649" s="33"/>
      <c r="U649" s="43"/>
      <c r="V649" s="33"/>
      <c r="W649" s="43"/>
      <c r="X649" s="33"/>
      <c r="Y649" s="43"/>
      <c r="Z649" s="33"/>
      <c r="AA649" s="33"/>
      <c r="AB649" s="33"/>
      <c r="AC649" s="33"/>
      <c r="AD649" s="33"/>
      <c r="AE649" s="33"/>
      <c r="AF649" s="33"/>
      <c r="AG649" s="33"/>
      <c r="AH649" s="33"/>
      <c r="AI649" s="33"/>
      <c r="AJ649" s="33"/>
      <c r="AK649" s="33"/>
      <c r="AL649" s="33"/>
      <c r="AM649" s="33"/>
    </row>
    <row r="650" spans="1:39" ht="15.75" customHeight="1">
      <c r="A650" s="35" t="s">
        <v>10</v>
      </c>
      <c r="B650" s="60" t="s">
        <v>2915</v>
      </c>
      <c r="C650" s="50" t="s">
        <v>3202</v>
      </c>
      <c r="D650" s="43" t="s">
        <v>3271</v>
      </c>
      <c r="E650" s="43"/>
      <c r="F650" s="220" t="s">
        <v>3272</v>
      </c>
      <c r="G650" s="228">
        <f t="shared" ref="G650:G652" si="507">IF(N650&lt;0, "N/A", (N650 - AA650)/(Z650-AA650))</f>
        <v>1</v>
      </c>
      <c r="H650" s="228">
        <f t="shared" ref="H650:H652" si="508">IF(P650&lt;0, "N/A", (P650 - AA650)/(Z650-AA650))</f>
        <v>1</v>
      </c>
      <c r="I650" s="228">
        <f t="shared" ref="I650:I652" si="509">IF(R650&lt;0, "N/A", (R650 - AA650)/(Z650-AA650))</f>
        <v>0</v>
      </c>
      <c r="J650" s="228">
        <f t="shared" ref="J650:J652" si="510">IF(T650&lt;0, "N/A", (T650 - AA650)/(Z650-AA650))</f>
        <v>1</v>
      </c>
      <c r="K650" s="228">
        <f t="shared" ref="K650:K652" si="511">IF(V650&lt;0, "N/A", (V650 - AA650)/(Z650-AA650))</f>
        <v>1</v>
      </c>
      <c r="L650" s="228">
        <f t="shared" ref="L650:L652" si="512">IF(X650&lt;0, "N/A", (X650 - AA650)/(Z650-AA650))</f>
        <v>1</v>
      </c>
      <c r="M650" s="44" t="s">
        <v>120</v>
      </c>
      <c r="N650" s="33">
        <v>1</v>
      </c>
      <c r="O650" s="43" t="s">
        <v>3273</v>
      </c>
      <c r="P650" s="33">
        <v>1</v>
      </c>
      <c r="Q650" s="43" t="s">
        <v>3274</v>
      </c>
      <c r="R650" s="33">
        <v>0</v>
      </c>
      <c r="S650" s="43" t="s">
        <v>3275</v>
      </c>
      <c r="T650" s="33">
        <v>1</v>
      </c>
      <c r="U650" s="43" t="s">
        <v>3276</v>
      </c>
      <c r="V650" s="33">
        <v>1</v>
      </c>
      <c r="W650" s="43" t="s">
        <v>3277</v>
      </c>
      <c r="X650" s="33">
        <v>1</v>
      </c>
      <c r="Y650" s="43" t="s">
        <v>129</v>
      </c>
      <c r="Z650" s="65">
        <v>1</v>
      </c>
      <c r="AA650" s="66">
        <v>0</v>
      </c>
      <c r="AB650" s="33"/>
      <c r="AC650" s="33"/>
      <c r="AD650" s="33"/>
      <c r="AE650" s="33"/>
      <c r="AF650" s="33"/>
      <c r="AG650" s="33"/>
      <c r="AH650" s="33"/>
      <c r="AI650" s="33"/>
      <c r="AJ650" s="33"/>
      <c r="AK650" s="33"/>
      <c r="AL650" s="33"/>
      <c r="AM650" s="33"/>
    </row>
    <row r="651" spans="1:39" ht="15.75" customHeight="1">
      <c r="A651" s="35" t="s">
        <v>10</v>
      </c>
      <c r="B651" s="60" t="s">
        <v>2915</v>
      </c>
      <c r="C651" s="50" t="s">
        <v>3202</v>
      </c>
      <c r="D651" s="43" t="s">
        <v>3271</v>
      </c>
      <c r="E651" s="43"/>
      <c r="F651" s="220" t="s">
        <v>3278</v>
      </c>
      <c r="G651" s="228">
        <f t="shared" si="507"/>
        <v>1</v>
      </c>
      <c r="H651" s="228">
        <f t="shared" si="508"/>
        <v>1</v>
      </c>
      <c r="I651" s="228">
        <f t="shared" si="509"/>
        <v>1</v>
      </c>
      <c r="J651" s="228">
        <f t="shared" si="510"/>
        <v>1</v>
      </c>
      <c r="K651" s="228">
        <f t="shared" si="511"/>
        <v>1</v>
      </c>
      <c r="L651" s="228">
        <f t="shared" si="512"/>
        <v>1</v>
      </c>
      <c r="M651" s="44" t="s">
        <v>120</v>
      </c>
      <c r="N651" s="33">
        <v>1</v>
      </c>
      <c r="O651" s="43" t="s">
        <v>3279</v>
      </c>
      <c r="P651" s="33">
        <v>1</v>
      </c>
      <c r="Q651" s="43" t="s">
        <v>3280</v>
      </c>
      <c r="R651" s="33">
        <v>1</v>
      </c>
      <c r="S651" s="43" t="s">
        <v>129</v>
      </c>
      <c r="T651" s="33">
        <v>1</v>
      </c>
      <c r="U651" s="43" t="s">
        <v>3281</v>
      </c>
      <c r="V651" s="185">
        <v>1</v>
      </c>
      <c r="W651" s="186" t="s">
        <v>3282</v>
      </c>
      <c r="X651" s="33">
        <v>1</v>
      </c>
      <c r="Y651" s="43" t="s">
        <v>129</v>
      </c>
      <c r="Z651" s="65">
        <v>1</v>
      </c>
      <c r="AA651" s="66">
        <v>0</v>
      </c>
      <c r="AB651" s="33"/>
      <c r="AC651" s="33"/>
      <c r="AD651" s="33"/>
      <c r="AE651" s="33"/>
      <c r="AF651" s="33"/>
      <c r="AG651" s="33"/>
      <c r="AH651" s="33"/>
      <c r="AI651" s="33"/>
      <c r="AJ651" s="33"/>
      <c r="AK651" s="33"/>
      <c r="AL651" s="33"/>
      <c r="AM651" s="33"/>
    </row>
    <row r="652" spans="1:39" ht="15.75" customHeight="1">
      <c r="A652" s="35" t="s">
        <v>10</v>
      </c>
      <c r="B652" s="60" t="s">
        <v>2915</v>
      </c>
      <c r="C652" s="50" t="s">
        <v>3202</v>
      </c>
      <c r="D652" s="43" t="s">
        <v>3271</v>
      </c>
      <c r="E652" s="43"/>
      <c r="F652" s="220" t="s">
        <v>3283</v>
      </c>
      <c r="G652" s="228">
        <f t="shared" si="507"/>
        <v>0</v>
      </c>
      <c r="H652" s="228">
        <f t="shared" si="508"/>
        <v>1</v>
      </c>
      <c r="I652" s="228">
        <f t="shared" si="509"/>
        <v>0</v>
      </c>
      <c r="J652" s="228">
        <f t="shared" si="510"/>
        <v>0</v>
      </c>
      <c r="K652" s="228">
        <f t="shared" si="511"/>
        <v>1</v>
      </c>
      <c r="L652" s="228">
        <f t="shared" si="512"/>
        <v>1</v>
      </c>
      <c r="M652" s="44" t="s">
        <v>120</v>
      </c>
      <c r="N652" s="33">
        <v>0</v>
      </c>
      <c r="O652" s="43" t="s">
        <v>3284</v>
      </c>
      <c r="P652" s="33">
        <v>1</v>
      </c>
      <c r="Q652" s="43" t="s">
        <v>3285</v>
      </c>
      <c r="R652" s="33">
        <v>0</v>
      </c>
      <c r="S652" s="43" t="s">
        <v>129</v>
      </c>
      <c r="T652" s="33">
        <v>0</v>
      </c>
      <c r="U652" s="43" t="s">
        <v>3286</v>
      </c>
      <c r="V652" s="33">
        <v>1</v>
      </c>
      <c r="W652" s="43" t="s">
        <v>3287</v>
      </c>
      <c r="X652" s="33">
        <v>1</v>
      </c>
      <c r="Y652" s="43" t="s">
        <v>129</v>
      </c>
      <c r="Z652" s="65">
        <v>1</v>
      </c>
      <c r="AA652" s="66">
        <v>0</v>
      </c>
      <c r="AB652" s="33"/>
      <c r="AC652" s="33"/>
      <c r="AD652" s="33"/>
      <c r="AE652" s="33"/>
      <c r="AF652" s="33"/>
      <c r="AG652" s="33"/>
      <c r="AH652" s="33"/>
      <c r="AI652" s="33"/>
      <c r="AJ652" s="33"/>
      <c r="AK652" s="33"/>
      <c r="AL652" s="33"/>
      <c r="AM652" s="33"/>
    </row>
    <row r="653" spans="1:39" ht="15.75" customHeight="1">
      <c r="A653" s="35" t="s">
        <v>10</v>
      </c>
      <c r="B653" s="60" t="s">
        <v>2915</v>
      </c>
      <c r="C653" s="50" t="s">
        <v>3202</v>
      </c>
      <c r="D653" s="42" t="s">
        <v>3288</v>
      </c>
      <c r="E653" s="42"/>
      <c r="F653" s="220"/>
      <c r="G653" s="228">
        <f t="shared" ref="G653:L653" si="513">ROUND(AVERAGE(G654:G656),2)</f>
        <v>0.26</v>
      </c>
      <c r="H653" s="228">
        <f t="shared" si="513"/>
        <v>0.15</v>
      </c>
      <c r="I653" s="228">
        <f t="shared" si="513"/>
        <v>0.67</v>
      </c>
      <c r="J653" s="228">
        <f t="shared" si="513"/>
        <v>0.6</v>
      </c>
      <c r="K653" s="228">
        <f t="shared" si="513"/>
        <v>0.33</v>
      </c>
      <c r="L653" s="228">
        <f t="shared" si="513"/>
        <v>0.16</v>
      </c>
      <c r="M653" s="28"/>
      <c r="N653" s="33"/>
      <c r="O653" s="43"/>
      <c r="P653" s="33"/>
      <c r="Q653" s="43"/>
      <c r="R653" s="33"/>
      <c r="S653" s="43"/>
      <c r="T653" s="33"/>
      <c r="U653" s="43"/>
      <c r="V653" s="33"/>
      <c r="W653" s="43"/>
      <c r="X653" s="33"/>
      <c r="Y653" s="43"/>
      <c r="Z653" s="33"/>
      <c r="AA653" s="33"/>
      <c r="AB653" s="33"/>
      <c r="AC653" s="33"/>
      <c r="AD653" s="33"/>
      <c r="AE653" s="33"/>
      <c r="AF653" s="33"/>
      <c r="AG653" s="33"/>
      <c r="AH653" s="33"/>
      <c r="AI653" s="33"/>
      <c r="AJ653" s="33"/>
      <c r="AK653" s="33"/>
      <c r="AL653" s="33"/>
      <c r="AM653" s="33"/>
    </row>
    <row r="654" spans="1:39" ht="15.75" customHeight="1">
      <c r="A654" s="35" t="s">
        <v>10</v>
      </c>
      <c r="B654" s="60" t="s">
        <v>2915</v>
      </c>
      <c r="C654" s="50" t="s">
        <v>3202</v>
      </c>
      <c r="D654" s="43" t="s">
        <v>3288</v>
      </c>
      <c r="E654" s="43"/>
      <c r="F654" s="220" t="s">
        <v>3289</v>
      </c>
      <c r="G654" s="228">
        <f t="shared" ref="G654:G656" si="514">IF(N654&lt;0, "N/A", (N654 - AA654)/(Z654-AA654))</f>
        <v>0.5</v>
      </c>
      <c r="H654" s="228">
        <f t="shared" ref="H654:H656" si="515">IF(P654&lt;0, "N/A", (P654 - AA654)/(Z654-AA654))</f>
        <v>0</v>
      </c>
      <c r="I654" s="228">
        <f t="shared" ref="I654:I655" si="516">IF(R654&lt;0, "N/A", (R654 - AA654)/(Z654-AA654))</f>
        <v>1</v>
      </c>
      <c r="J654" s="228">
        <f t="shared" ref="J654:J656" si="517">IF(T654&lt;0, "N/A", (T654 - AA654)/(Z654-AA654))</f>
        <v>0.5</v>
      </c>
      <c r="K654" s="228">
        <f t="shared" ref="K654:K655" si="518">IF(V654&lt;0, "N/A", (V654 - AA654)/(Z654-AA654))</f>
        <v>0</v>
      </c>
      <c r="L654" s="228">
        <f t="shared" ref="L654:L656" si="519">IF(X654&lt;0, "N/A", (X654 - AA654)/(Z654-AA654))</f>
        <v>0</v>
      </c>
      <c r="M654" s="44" t="s">
        <v>120</v>
      </c>
      <c r="N654" s="33">
        <v>0.5</v>
      </c>
      <c r="O654" s="43" t="s">
        <v>3290</v>
      </c>
      <c r="P654" s="33">
        <v>0</v>
      </c>
      <c r="Q654" s="43" t="s">
        <v>3291</v>
      </c>
      <c r="R654" s="33">
        <v>1</v>
      </c>
      <c r="S654" s="43" t="s">
        <v>3292</v>
      </c>
      <c r="T654" s="33">
        <v>0.5</v>
      </c>
      <c r="U654" s="43" t="s">
        <v>3293</v>
      </c>
      <c r="V654" s="33">
        <v>0</v>
      </c>
      <c r="W654" s="43" t="s">
        <v>3294</v>
      </c>
      <c r="X654" s="33">
        <v>0</v>
      </c>
      <c r="Y654" s="43" t="s">
        <v>129</v>
      </c>
      <c r="Z654" s="65">
        <v>1</v>
      </c>
      <c r="AA654" s="66">
        <v>0</v>
      </c>
      <c r="AB654" s="33"/>
      <c r="AC654" s="33"/>
      <c r="AD654" s="33"/>
      <c r="AE654" s="33"/>
      <c r="AF654" s="33"/>
      <c r="AG654" s="33"/>
      <c r="AH654" s="33"/>
      <c r="AI654" s="33"/>
      <c r="AJ654" s="33"/>
      <c r="AK654" s="33"/>
      <c r="AL654" s="33"/>
      <c r="AM654" s="33"/>
    </row>
    <row r="655" spans="1:39" ht="15.75" customHeight="1">
      <c r="A655" s="35" t="s">
        <v>10</v>
      </c>
      <c r="B655" s="60" t="s">
        <v>2915</v>
      </c>
      <c r="C655" s="50" t="s">
        <v>3202</v>
      </c>
      <c r="D655" s="43" t="s">
        <v>3288</v>
      </c>
      <c r="E655" s="43"/>
      <c r="F655" s="220" t="s">
        <v>3295</v>
      </c>
      <c r="G655" s="228">
        <f t="shared" si="514"/>
        <v>0</v>
      </c>
      <c r="H655" s="228">
        <f t="shared" si="515"/>
        <v>0</v>
      </c>
      <c r="I655" s="228">
        <f t="shared" si="516"/>
        <v>1</v>
      </c>
      <c r="J655" s="228">
        <f t="shared" si="517"/>
        <v>0.5</v>
      </c>
      <c r="K655" s="228">
        <f t="shared" si="518"/>
        <v>0</v>
      </c>
      <c r="L655" s="228">
        <f t="shared" si="519"/>
        <v>0</v>
      </c>
      <c r="M655" s="44" t="s">
        <v>120</v>
      </c>
      <c r="N655" s="33">
        <v>0</v>
      </c>
      <c r="O655" s="43" t="s">
        <v>3296</v>
      </c>
      <c r="P655" s="33">
        <v>0</v>
      </c>
      <c r="Q655" s="43" t="s">
        <v>3297</v>
      </c>
      <c r="R655" s="33">
        <v>1</v>
      </c>
      <c r="S655" s="43" t="s">
        <v>3298</v>
      </c>
      <c r="T655" s="33">
        <v>0.5</v>
      </c>
      <c r="U655" s="43" t="s">
        <v>3299</v>
      </c>
      <c r="V655" s="33">
        <v>0</v>
      </c>
      <c r="W655" s="43" t="s">
        <v>3294</v>
      </c>
      <c r="X655" s="33">
        <v>0</v>
      </c>
      <c r="Y655" s="43" t="s">
        <v>129</v>
      </c>
      <c r="Z655" s="65">
        <v>1</v>
      </c>
      <c r="AA655" s="66">
        <v>0</v>
      </c>
      <c r="AB655" s="33"/>
      <c r="AC655" s="33"/>
      <c r="AD655" s="33"/>
      <c r="AE655" s="33"/>
      <c r="AF655" s="33"/>
      <c r="AG655" s="33"/>
      <c r="AH655" s="33"/>
      <c r="AI655" s="33"/>
      <c r="AJ655" s="33"/>
      <c r="AK655" s="33"/>
      <c r="AL655" s="33"/>
      <c r="AM655" s="33"/>
    </row>
    <row r="656" spans="1:39" ht="15.75" customHeight="1">
      <c r="A656" s="35" t="s">
        <v>10</v>
      </c>
      <c r="B656" s="60" t="s">
        <v>2915</v>
      </c>
      <c r="C656" s="50" t="s">
        <v>3202</v>
      </c>
      <c r="D656" s="43" t="s">
        <v>3288</v>
      </c>
      <c r="E656" s="43"/>
      <c r="F656" s="220" t="s">
        <v>3300</v>
      </c>
      <c r="G656" s="248">
        <f t="shared" si="514"/>
        <v>0.29126213592233008</v>
      </c>
      <c r="H656" s="248">
        <f t="shared" si="515"/>
        <v>0.44660194174757278</v>
      </c>
      <c r="I656" s="248">
        <f>IF(R656&lt;0,"N/A",IF(R656&lt;AA656,0,(R656-AA656)/(Z656-AA656)))</f>
        <v>0</v>
      </c>
      <c r="J656" s="248">
        <f t="shared" si="517"/>
        <v>0.80097087378640774</v>
      </c>
      <c r="K656" s="248">
        <f>IF(V656&lt;0,"N/A",IF(V656&gt;Z656,1,(V656-AA656)/(Z656-AA656)))</f>
        <v>1</v>
      </c>
      <c r="L656" s="248">
        <f t="shared" si="519"/>
        <v>0.4854368932038835</v>
      </c>
      <c r="M656" s="44" t="s">
        <v>120</v>
      </c>
      <c r="N656" s="198">
        <v>0.23</v>
      </c>
      <c r="O656" s="43" t="s">
        <v>3301</v>
      </c>
      <c r="P656" s="198">
        <v>0.29399999999999998</v>
      </c>
      <c r="Q656" s="186" t="s">
        <v>3302</v>
      </c>
      <c r="R656" s="198">
        <v>0.1</v>
      </c>
      <c r="S656" s="43" t="s">
        <v>3303</v>
      </c>
      <c r="T656" s="195">
        <v>0.44</v>
      </c>
      <c r="U656" s="186" t="s">
        <v>3304</v>
      </c>
      <c r="V656" s="201">
        <v>0.7</v>
      </c>
      <c r="W656" s="188" t="s">
        <v>3305</v>
      </c>
      <c r="X656" s="201">
        <v>0.31</v>
      </c>
      <c r="Y656" s="203" t="s">
        <v>3306</v>
      </c>
      <c r="Z656" s="58">
        <v>0.52200000000000002</v>
      </c>
      <c r="AA656" s="59">
        <v>0.11</v>
      </c>
      <c r="AB656" s="33"/>
      <c r="AC656" s="33"/>
      <c r="AD656" s="33"/>
      <c r="AE656" s="33"/>
      <c r="AF656" s="33"/>
      <c r="AG656" s="33"/>
      <c r="AH656" s="33"/>
      <c r="AI656" s="33"/>
      <c r="AJ656" s="33"/>
      <c r="AK656" s="33"/>
      <c r="AL656" s="33"/>
      <c r="AM656" s="33"/>
    </row>
    <row r="657" spans="1:39" ht="15.75" customHeight="1">
      <c r="A657" s="35" t="s">
        <v>10</v>
      </c>
      <c r="B657" s="60" t="s">
        <v>2915</v>
      </c>
      <c r="C657" s="50" t="s">
        <v>3202</v>
      </c>
      <c r="D657" s="42" t="s">
        <v>3307</v>
      </c>
      <c r="E657" s="42"/>
      <c r="F657" s="220"/>
      <c r="G657" s="228">
        <f t="shared" ref="G657:L657" si="520">ROUND(AVERAGE(G658:G674),2)</f>
        <v>0.59</v>
      </c>
      <c r="H657" s="228">
        <f t="shared" si="520"/>
        <v>0.62</v>
      </c>
      <c r="I657" s="228">
        <f t="shared" si="520"/>
        <v>0.21</v>
      </c>
      <c r="J657" s="228">
        <f t="shared" si="520"/>
        <v>0.71</v>
      </c>
      <c r="K657" s="228">
        <f t="shared" si="520"/>
        <v>0.65</v>
      </c>
      <c r="L657" s="228">
        <f t="shared" si="520"/>
        <v>0.65</v>
      </c>
      <c r="M657" s="28"/>
      <c r="N657" s="33"/>
      <c r="O657" s="43"/>
      <c r="P657" s="33"/>
      <c r="Q657" s="43"/>
      <c r="R657" s="33"/>
      <c r="S657" s="43"/>
      <c r="T657" s="33"/>
      <c r="U657" s="43"/>
      <c r="V657" s="33"/>
      <c r="W657" s="43"/>
      <c r="X657" s="33"/>
      <c r="Y657" s="43"/>
      <c r="Z657" s="33"/>
      <c r="AA657" s="33"/>
      <c r="AB657" s="33"/>
      <c r="AC657" s="33"/>
      <c r="AD657" s="33"/>
      <c r="AE657" s="33"/>
      <c r="AF657" s="33"/>
      <c r="AG657" s="33"/>
      <c r="AH657" s="33"/>
      <c r="AI657" s="33"/>
      <c r="AJ657" s="33"/>
      <c r="AK657" s="33"/>
      <c r="AL657" s="33"/>
      <c r="AM657" s="33"/>
    </row>
    <row r="658" spans="1:39" ht="15.75" customHeight="1">
      <c r="A658" s="35" t="s">
        <v>10</v>
      </c>
      <c r="B658" s="60" t="s">
        <v>2915</v>
      </c>
      <c r="C658" s="50" t="s">
        <v>3202</v>
      </c>
      <c r="D658" s="43" t="s">
        <v>3307</v>
      </c>
      <c r="E658" s="43"/>
      <c r="F658" s="220" t="s">
        <v>3308</v>
      </c>
      <c r="G658" s="228">
        <f t="shared" ref="G658:G674" si="521">IF(N658&lt;0, "N/A", (N658 - AA658)/(Z658-AA658))</f>
        <v>0.5</v>
      </c>
      <c r="H658" s="228">
        <f t="shared" ref="H658:H674" si="522">IF(P658&lt;0, "N/A", (P658 - AA658)/(Z658-AA658))</f>
        <v>1</v>
      </c>
      <c r="I658" s="228">
        <f t="shared" ref="I658:I674" si="523">IF(R658&lt;0, "N/A", (R658 - AA658)/(Z658-AA658))</f>
        <v>0</v>
      </c>
      <c r="J658" s="228">
        <f t="shared" ref="J658:J674" si="524">IF(T658&lt;0, "N/A", (T658 - AA658)/(Z658-AA658))</f>
        <v>0</v>
      </c>
      <c r="K658" s="228">
        <f t="shared" ref="K658:K674" si="525">IF(V658&lt;0, "N/A", (V658 - AA658)/(Z658-AA658))</f>
        <v>0</v>
      </c>
      <c r="L658" s="228">
        <f t="shared" ref="L658:L674" si="526">IF(X658&lt;0, "N/A", (X658 - AA658)/(Z658-AA658))</f>
        <v>0</v>
      </c>
      <c r="M658" s="44" t="s">
        <v>120</v>
      </c>
      <c r="N658" s="33">
        <v>0.5</v>
      </c>
      <c r="O658" s="43" t="s">
        <v>3309</v>
      </c>
      <c r="P658" s="33">
        <v>1</v>
      </c>
      <c r="Q658" s="43" t="s">
        <v>3310</v>
      </c>
      <c r="R658" s="33">
        <v>0</v>
      </c>
      <c r="S658" s="43" t="s">
        <v>129</v>
      </c>
      <c r="T658" s="33">
        <v>0</v>
      </c>
      <c r="U658" s="43" t="s">
        <v>3311</v>
      </c>
      <c r="V658" s="33">
        <v>0</v>
      </c>
      <c r="W658" s="43" t="s">
        <v>3312</v>
      </c>
      <c r="X658" s="33">
        <v>0</v>
      </c>
      <c r="Y658" s="43" t="s">
        <v>129</v>
      </c>
      <c r="Z658" s="65">
        <v>1</v>
      </c>
      <c r="AA658" s="66">
        <v>0</v>
      </c>
      <c r="AB658" s="33"/>
      <c r="AC658" s="33"/>
      <c r="AD658" s="33"/>
      <c r="AE658" s="33"/>
      <c r="AF658" s="33"/>
      <c r="AG658" s="33"/>
      <c r="AH658" s="33"/>
      <c r="AI658" s="33"/>
      <c r="AJ658" s="33"/>
      <c r="AK658" s="33"/>
      <c r="AL658" s="33"/>
      <c r="AM658" s="33"/>
    </row>
    <row r="659" spans="1:39" ht="15.75" customHeight="1">
      <c r="A659" s="35" t="s">
        <v>10</v>
      </c>
      <c r="B659" s="60" t="s">
        <v>2915</v>
      </c>
      <c r="C659" s="50" t="s">
        <v>3202</v>
      </c>
      <c r="D659" s="43" t="s">
        <v>3307</v>
      </c>
      <c r="E659" s="43"/>
      <c r="F659" s="220" t="s">
        <v>3313</v>
      </c>
      <c r="G659" s="228">
        <f t="shared" si="521"/>
        <v>1</v>
      </c>
      <c r="H659" s="228">
        <f t="shared" si="522"/>
        <v>1</v>
      </c>
      <c r="I659" s="228">
        <f t="shared" si="523"/>
        <v>1</v>
      </c>
      <c r="J659" s="228">
        <f t="shared" si="524"/>
        <v>1</v>
      </c>
      <c r="K659" s="228">
        <f t="shared" si="525"/>
        <v>0.5</v>
      </c>
      <c r="L659" s="228">
        <f t="shared" si="526"/>
        <v>1</v>
      </c>
      <c r="M659" s="44" t="s">
        <v>120</v>
      </c>
      <c r="N659" s="33">
        <v>1</v>
      </c>
      <c r="O659" s="43" t="s">
        <v>3314</v>
      </c>
      <c r="P659" s="33">
        <v>1</v>
      </c>
      <c r="Q659" s="43" t="s">
        <v>3315</v>
      </c>
      <c r="R659" s="33">
        <v>1</v>
      </c>
      <c r="S659" s="43" t="s">
        <v>3316</v>
      </c>
      <c r="T659" s="33">
        <v>1</v>
      </c>
      <c r="U659" s="43" t="s">
        <v>3317</v>
      </c>
      <c r="V659" s="33">
        <v>0.5</v>
      </c>
      <c r="W659" s="43" t="s">
        <v>3318</v>
      </c>
      <c r="X659" s="33">
        <v>1</v>
      </c>
      <c r="Y659" s="43" t="s">
        <v>129</v>
      </c>
      <c r="Z659" s="65">
        <v>1</v>
      </c>
      <c r="AA659" s="66">
        <v>0</v>
      </c>
      <c r="AB659" s="33"/>
      <c r="AC659" s="33"/>
      <c r="AD659" s="33"/>
      <c r="AE659" s="33"/>
      <c r="AF659" s="33"/>
      <c r="AG659" s="33"/>
      <c r="AH659" s="33"/>
      <c r="AI659" s="33"/>
      <c r="AJ659" s="33"/>
      <c r="AK659" s="33"/>
      <c r="AL659" s="33"/>
      <c r="AM659" s="33"/>
    </row>
    <row r="660" spans="1:39" ht="15.75" customHeight="1">
      <c r="A660" s="35" t="s">
        <v>10</v>
      </c>
      <c r="B660" s="60" t="s">
        <v>2915</v>
      </c>
      <c r="C660" s="50" t="s">
        <v>3202</v>
      </c>
      <c r="D660" s="43" t="s">
        <v>3307</v>
      </c>
      <c r="E660" s="43"/>
      <c r="F660" s="220" t="s">
        <v>3319</v>
      </c>
      <c r="G660" s="228">
        <f t="shared" si="521"/>
        <v>1</v>
      </c>
      <c r="H660" s="228">
        <f t="shared" si="522"/>
        <v>1</v>
      </c>
      <c r="I660" s="228">
        <f t="shared" si="523"/>
        <v>0</v>
      </c>
      <c r="J660" s="228">
        <f t="shared" si="524"/>
        <v>1</v>
      </c>
      <c r="K660" s="228">
        <f t="shared" si="525"/>
        <v>1</v>
      </c>
      <c r="L660" s="228">
        <f t="shared" si="526"/>
        <v>0.5</v>
      </c>
      <c r="M660" s="44" t="s">
        <v>120</v>
      </c>
      <c r="N660" s="33">
        <v>1</v>
      </c>
      <c r="O660" s="43" t="s">
        <v>3320</v>
      </c>
      <c r="P660" s="33">
        <v>1</v>
      </c>
      <c r="Q660" s="43" t="s">
        <v>3321</v>
      </c>
      <c r="R660" s="33">
        <v>0</v>
      </c>
      <c r="S660" s="43" t="s">
        <v>3322</v>
      </c>
      <c r="T660" s="33">
        <v>1</v>
      </c>
      <c r="U660" s="43" t="s">
        <v>3323</v>
      </c>
      <c r="V660" s="33">
        <v>1</v>
      </c>
      <c r="W660" s="43" t="s">
        <v>3324</v>
      </c>
      <c r="X660" s="33">
        <v>0.5</v>
      </c>
      <c r="Y660" s="43" t="s">
        <v>3325</v>
      </c>
      <c r="Z660" s="65">
        <v>1</v>
      </c>
      <c r="AA660" s="66">
        <v>0</v>
      </c>
      <c r="AB660" s="33"/>
      <c r="AC660" s="33"/>
      <c r="AD660" s="33"/>
      <c r="AE660" s="33"/>
      <c r="AF660" s="33"/>
      <c r="AG660" s="33"/>
      <c r="AH660" s="33"/>
      <c r="AI660" s="33"/>
      <c r="AJ660" s="33"/>
      <c r="AK660" s="33"/>
      <c r="AL660" s="33"/>
      <c r="AM660" s="33"/>
    </row>
    <row r="661" spans="1:39" ht="15.75" customHeight="1">
      <c r="A661" s="35" t="s">
        <v>10</v>
      </c>
      <c r="B661" s="60" t="s">
        <v>2915</v>
      </c>
      <c r="C661" s="50" t="s">
        <v>3202</v>
      </c>
      <c r="D661" s="43" t="s">
        <v>3307</v>
      </c>
      <c r="E661" s="43"/>
      <c r="F661" s="220" t="s">
        <v>3326</v>
      </c>
      <c r="G661" s="228">
        <f t="shared" si="521"/>
        <v>1</v>
      </c>
      <c r="H661" s="228">
        <f t="shared" si="522"/>
        <v>0.5</v>
      </c>
      <c r="I661" s="228">
        <f t="shared" si="523"/>
        <v>0.5</v>
      </c>
      <c r="J661" s="228">
        <f t="shared" si="524"/>
        <v>0.5</v>
      </c>
      <c r="K661" s="228">
        <f t="shared" si="525"/>
        <v>0.5</v>
      </c>
      <c r="L661" s="228">
        <f t="shared" si="526"/>
        <v>0.5</v>
      </c>
      <c r="M661" s="44" t="s">
        <v>120</v>
      </c>
      <c r="N661" s="33">
        <v>1</v>
      </c>
      <c r="O661" s="43" t="s">
        <v>3327</v>
      </c>
      <c r="P661" s="33">
        <v>0.5</v>
      </c>
      <c r="Q661" s="43" t="s">
        <v>3328</v>
      </c>
      <c r="R661" s="33">
        <v>0.5</v>
      </c>
      <c r="S661" s="43" t="s">
        <v>3329</v>
      </c>
      <c r="T661" s="33">
        <v>0.5</v>
      </c>
      <c r="U661" s="43" t="s">
        <v>3330</v>
      </c>
      <c r="V661" s="33">
        <v>0.5</v>
      </c>
      <c r="W661" s="43" t="s">
        <v>3331</v>
      </c>
      <c r="X661" s="33">
        <v>0.5</v>
      </c>
      <c r="Y661" s="43" t="s">
        <v>3325</v>
      </c>
      <c r="Z661" s="65">
        <v>1</v>
      </c>
      <c r="AA661" s="66">
        <v>0</v>
      </c>
      <c r="AB661" s="33"/>
      <c r="AC661" s="33"/>
      <c r="AD661" s="33"/>
      <c r="AE661" s="33"/>
      <c r="AF661" s="33"/>
      <c r="AG661" s="33"/>
      <c r="AH661" s="33"/>
      <c r="AI661" s="33"/>
      <c r="AJ661" s="33"/>
      <c r="AK661" s="33"/>
      <c r="AL661" s="33"/>
      <c r="AM661" s="33"/>
    </row>
    <row r="662" spans="1:39" ht="15.75" customHeight="1">
      <c r="A662" s="35" t="s">
        <v>10</v>
      </c>
      <c r="B662" s="60" t="s">
        <v>2915</v>
      </c>
      <c r="C662" s="50" t="s">
        <v>3202</v>
      </c>
      <c r="D662" s="43" t="s">
        <v>3307</v>
      </c>
      <c r="E662" s="43"/>
      <c r="F662" s="220" t="s">
        <v>3332</v>
      </c>
      <c r="G662" s="228">
        <f t="shared" si="521"/>
        <v>1</v>
      </c>
      <c r="H662" s="228">
        <f t="shared" si="522"/>
        <v>1</v>
      </c>
      <c r="I662" s="228">
        <f t="shared" si="523"/>
        <v>0</v>
      </c>
      <c r="J662" s="228">
        <f t="shared" si="524"/>
        <v>1</v>
      </c>
      <c r="K662" s="228">
        <f t="shared" si="525"/>
        <v>1</v>
      </c>
      <c r="L662" s="228">
        <f t="shared" si="526"/>
        <v>1</v>
      </c>
      <c r="M662" s="44" t="s">
        <v>120</v>
      </c>
      <c r="N662" s="33">
        <v>1</v>
      </c>
      <c r="O662" s="43" t="s">
        <v>3333</v>
      </c>
      <c r="P662" s="33">
        <v>1</v>
      </c>
      <c r="Q662" s="43" t="s">
        <v>3334</v>
      </c>
      <c r="R662" s="33">
        <v>0</v>
      </c>
      <c r="S662" s="43" t="s">
        <v>3335</v>
      </c>
      <c r="T662" s="33">
        <v>1</v>
      </c>
      <c r="U662" s="43" t="s">
        <v>3336</v>
      </c>
      <c r="V662" s="33">
        <v>1</v>
      </c>
      <c r="W662" s="43" t="s">
        <v>3337</v>
      </c>
      <c r="X662" s="33">
        <v>1</v>
      </c>
      <c r="Y662" s="43" t="s">
        <v>129</v>
      </c>
      <c r="Z662" s="65">
        <v>1</v>
      </c>
      <c r="AA662" s="66">
        <v>0</v>
      </c>
      <c r="AB662" s="33"/>
      <c r="AC662" s="33"/>
      <c r="AD662" s="33"/>
      <c r="AE662" s="33"/>
      <c r="AF662" s="33"/>
      <c r="AG662" s="33"/>
      <c r="AH662" s="33"/>
      <c r="AI662" s="33"/>
      <c r="AJ662" s="33"/>
      <c r="AK662" s="33"/>
      <c r="AL662" s="33"/>
      <c r="AM662" s="33"/>
    </row>
    <row r="663" spans="1:39" ht="15.75" customHeight="1">
      <c r="A663" s="35" t="s">
        <v>10</v>
      </c>
      <c r="B663" s="60" t="s">
        <v>2915</v>
      </c>
      <c r="C663" s="50" t="s">
        <v>3202</v>
      </c>
      <c r="D663" s="43" t="s">
        <v>3307</v>
      </c>
      <c r="E663" s="43"/>
      <c r="F663" s="220" t="s">
        <v>3338</v>
      </c>
      <c r="G663" s="228">
        <f t="shared" si="521"/>
        <v>0.5</v>
      </c>
      <c r="H663" s="228">
        <f t="shared" si="522"/>
        <v>0.5</v>
      </c>
      <c r="I663" s="228">
        <f t="shared" si="523"/>
        <v>0.5</v>
      </c>
      <c r="J663" s="228">
        <f t="shared" si="524"/>
        <v>1</v>
      </c>
      <c r="K663" s="228">
        <f t="shared" si="525"/>
        <v>0.5</v>
      </c>
      <c r="L663" s="228">
        <f t="shared" si="526"/>
        <v>0.5</v>
      </c>
      <c r="M663" s="44" t="s">
        <v>120</v>
      </c>
      <c r="N663" s="33">
        <v>0.5</v>
      </c>
      <c r="O663" s="43" t="s">
        <v>3339</v>
      </c>
      <c r="P663" s="33">
        <v>0.5</v>
      </c>
      <c r="Q663" s="43" t="s">
        <v>3340</v>
      </c>
      <c r="R663" s="33">
        <v>0.5</v>
      </c>
      <c r="S663" s="43" t="s">
        <v>3341</v>
      </c>
      <c r="T663" s="33">
        <v>1</v>
      </c>
      <c r="U663" s="43" t="s">
        <v>3342</v>
      </c>
      <c r="V663" s="33">
        <v>0.5</v>
      </c>
      <c r="W663" s="43" t="s">
        <v>3343</v>
      </c>
      <c r="X663" s="185">
        <v>0.5</v>
      </c>
      <c r="Y663" s="186" t="s">
        <v>3344</v>
      </c>
      <c r="Z663" s="65">
        <v>1</v>
      </c>
      <c r="AA663" s="66">
        <v>0</v>
      </c>
      <c r="AB663" s="33"/>
      <c r="AC663" s="33"/>
      <c r="AD663" s="33"/>
      <c r="AE663" s="33"/>
      <c r="AF663" s="33"/>
      <c r="AG663" s="33"/>
      <c r="AH663" s="33"/>
      <c r="AI663" s="33"/>
      <c r="AJ663" s="33"/>
      <c r="AK663" s="33"/>
      <c r="AL663" s="33"/>
      <c r="AM663" s="33"/>
    </row>
    <row r="664" spans="1:39" ht="15.75" customHeight="1">
      <c r="A664" s="35" t="s">
        <v>10</v>
      </c>
      <c r="B664" s="60" t="s">
        <v>2915</v>
      </c>
      <c r="C664" s="50" t="s">
        <v>3202</v>
      </c>
      <c r="D664" s="43" t="s">
        <v>3307</v>
      </c>
      <c r="E664" s="43"/>
      <c r="F664" s="220" t="s">
        <v>3345</v>
      </c>
      <c r="G664" s="228">
        <f t="shared" si="521"/>
        <v>0.5</v>
      </c>
      <c r="H664" s="228">
        <f t="shared" si="522"/>
        <v>1</v>
      </c>
      <c r="I664" s="228">
        <f t="shared" si="523"/>
        <v>0</v>
      </c>
      <c r="J664" s="228">
        <f t="shared" si="524"/>
        <v>0.5</v>
      </c>
      <c r="K664" s="228">
        <f t="shared" si="525"/>
        <v>0.5</v>
      </c>
      <c r="L664" s="228">
        <f t="shared" si="526"/>
        <v>1</v>
      </c>
      <c r="M664" s="44" t="s">
        <v>120</v>
      </c>
      <c r="N664" s="33">
        <v>0.5</v>
      </c>
      <c r="O664" s="43" t="s">
        <v>3346</v>
      </c>
      <c r="P664" s="33">
        <v>1</v>
      </c>
      <c r="Q664" s="43" t="s">
        <v>3347</v>
      </c>
      <c r="R664" s="33">
        <v>0</v>
      </c>
      <c r="S664" s="43" t="s">
        <v>3348</v>
      </c>
      <c r="T664" s="33">
        <v>0.5</v>
      </c>
      <c r="U664" s="43" t="s">
        <v>3349</v>
      </c>
      <c r="V664" s="33">
        <v>0.5</v>
      </c>
      <c r="W664" s="43" t="s">
        <v>3350</v>
      </c>
      <c r="X664" s="33">
        <v>1</v>
      </c>
      <c r="Y664" s="43" t="s">
        <v>129</v>
      </c>
      <c r="Z664" s="65">
        <v>1</v>
      </c>
      <c r="AA664" s="66">
        <v>0</v>
      </c>
      <c r="AB664" s="33"/>
      <c r="AC664" s="33"/>
      <c r="AD664" s="33"/>
      <c r="AE664" s="33"/>
      <c r="AF664" s="33"/>
      <c r="AG664" s="33"/>
      <c r="AH664" s="33"/>
      <c r="AI664" s="33"/>
      <c r="AJ664" s="33"/>
      <c r="AK664" s="33"/>
      <c r="AL664" s="33"/>
      <c r="AM664" s="33"/>
    </row>
    <row r="665" spans="1:39" ht="15.75" customHeight="1">
      <c r="A665" s="35" t="s">
        <v>10</v>
      </c>
      <c r="B665" s="60" t="s">
        <v>2915</v>
      </c>
      <c r="C665" s="50" t="s">
        <v>3202</v>
      </c>
      <c r="D665" s="43" t="s">
        <v>3307</v>
      </c>
      <c r="E665" s="43"/>
      <c r="F665" s="220" t="s">
        <v>3351</v>
      </c>
      <c r="G665" s="228">
        <f t="shared" si="521"/>
        <v>1</v>
      </c>
      <c r="H665" s="228">
        <f t="shared" si="522"/>
        <v>1</v>
      </c>
      <c r="I665" s="228">
        <f t="shared" si="523"/>
        <v>0</v>
      </c>
      <c r="J665" s="228">
        <f t="shared" si="524"/>
        <v>1</v>
      </c>
      <c r="K665" s="228">
        <f t="shared" si="525"/>
        <v>1</v>
      </c>
      <c r="L665" s="228">
        <f t="shared" si="526"/>
        <v>1</v>
      </c>
      <c r="M665" s="44" t="s">
        <v>120</v>
      </c>
      <c r="N665" s="33">
        <v>1</v>
      </c>
      <c r="O665" s="43" t="s">
        <v>3352</v>
      </c>
      <c r="P665" s="33">
        <v>1</v>
      </c>
      <c r="Q665" s="43" t="s">
        <v>3353</v>
      </c>
      <c r="R665" s="33">
        <v>0</v>
      </c>
      <c r="S665" s="43" t="s">
        <v>3354</v>
      </c>
      <c r="T665" s="33">
        <v>1</v>
      </c>
      <c r="U665" s="43" t="s">
        <v>3355</v>
      </c>
      <c r="V665" s="33">
        <v>1</v>
      </c>
      <c r="W665" s="43" t="s">
        <v>3356</v>
      </c>
      <c r="X665" s="33">
        <v>1</v>
      </c>
      <c r="Y665" s="43" t="s">
        <v>129</v>
      </c>
      <c r="Z665" s="65">
        <v>1</v>
      </c>
      <c r="AA665" s="66">
        <v>0</v>
      </c>
      <c r="AB665" s="33"/>
      <c r="AC665" s="33"/>
      <c r="AD665" s="33"/>
      <c r="AE665" s="33"/>
      <c r="AF665" s="33"/>
      <c r="AG665" s="33"/>
      <c r="AH665" s="33"/>
      <c r="AI665" s="33"/>
      <c r="AJ665" s="33"/>
      <c r="AK665" s="33"/>
      <c r="AL665" s="33"/>
      <c r="AM665" s="33"/>
    </row>
    <row r="666" spans="1:39" ht="15.75" customHeight="1">
      <c r="A666" s="35" t="s">
        <v>10</v>
      </c>
      <c r="B666" s="60" t="s">
        <v>2915</v>
      </c>
      <c r="C666" s="50" t="s">
        <v>3202</v>
      </c>
      <c r="D666" s="43" t="s">
        <v>3307</v>
      </c>
      <c r="E666" s="43"/>
      <c r="F666" s="220" t="s">
        <v>3357</v>
      </c>
      <c r="G666" s="228">
        <f t="shared" si="521"/>
        <v>1</v>
      </c>
      <c r="H666" s="228">
        <f t="shared" si="522"/>
        <v>1</v>
      </c>
      <c r="I666" s="228">
        <f t="shared" si="523"/>
        <v>0.5</v>
      </c>
      <c r="J666" s="228">
        <f t="shared" si="524"/>
        <v>1</v>
      </c>
      <c r="K666" s="228">
        <f t="shared" si="525"/>
        <v>1</v>
      </c>
      <c r="L666" s="228">
        <f t="shared" si="526"/>
        <v>1</v>
      </c>
      <c r="M666" s="44" t="s">
        <v>120</v>
      </c>
      <c r="N666" s="33">
        <v>1</v>
      </c>
      <c r="O666" s="43" t="s">
        <v>3358</v>
      </c>
      <c r="P666" s="33">
        <v>1</v>
      </c>
      <c r="Q666" s="43" t="s">
        <v>3359</v>
      </c>
      <c r="R666" s="33">
        <v>0.5</v>
      </c>
      <c r="S666" s="43" t="s">
        <v>3360</v>
      </c>
      <c r="T666" s="33">
        <v>1</v>
      </c>
      <c r="U666" s="43" t="s">
        <v>3361</v>
      </c>
      <c r="V666" s="33">
        <v>1</v>
      </c>
      <c r="W666" s="43" t="s">
        <v>3362</v>
      </c>
      <c r="X666" s="33">
        <v>1</v>
      </c>
      <c r="Y666" s="43" t="s">
        <v>129</v>
      </c>
      <c r="Z666" s="65">
        <v>1</v>
      </c>
      <c r="AA666" s="66">
        <v>0</v>
      </c>
      <c r="AB666" s="33"/>
      <c r="AC666" s="33"/>
      <c r="AD666" s="33"/>
      <c r="AE666" s="33"/>
      <c r="AF666" s="33"/>
      <c r="AG666" s="33"/>
      <c r="AH666" s="33"/>
      <c r="AI666" s="33"/>
      <c r="AJ666" s="33"/>
      <c r="AK666" s="33"/>
      <c r="AL666" s="33"/>
      <c r="AM666" s="33"/>
    </row>
    <row r="667" spans="1:39" ht="15.75" customHeight="1">
      <c r="A667" s="35" t="s">
        <v>10</v>
      </c>
      <c r="B667" s="60" t="s">
        <v>2915</v>
      </c>
      <c r="C667" s="50" t="s">
        <v>3202</v>
      </c>
      <c r="D667" s="43" t="s">
        <v>3307</v>
      </c>
      <c r="E667" s="43"/>
      <c r="F667" s="220" t="s">
        <v>3363</v>
      </c>
      <c r="G667" s="228">
        <f t="shared" si="521"/>
        <v>0</v>
      </c>
      <c r="H667" s="228">
        <f t="shared" si="522"/>
        <v>1</v>
      </c>
      <c r="I667" s="228">
        <f t="shared" si="523"/>
        <v>0</v>
      </c>
      <c r="J667" s="228">
        <f t="shared" si="524"/>
        <v>1</v>
      </c>
      <c r="K667" s="228">
        <f t="shared" si="525"/>
        <v>1</v>
      </c>
      <c r="L667" s="228">
        <f t="shared" si="526"/>
        <v>0.5</v>
      </c>
      <c r="M667" s="44" t="s">
        <v>120</v>
      </c>
      <c r="N667" s="33">
        <v>0</v>
      </c>
      <c r="O667" s="43" t="s">
        <v>3364</v>
      </c>
      <c r="P667" s="33">
        <v>1</v>
      </c>
      <c r="Q667" s="43" t="s">
        <v>3365</v>
      </c>
      <c r="R667" s="33">
        <v>0</v>
      </c>
      <c r="S667" s="43" t="s">
        <v>3366</v>
      </c>
      <c r="T667" s="33">
        <v>1</v>
      </c>
      <c r="U667" s="43" t="s">
        <v>3367</v>
      </c>
      <c r="V667" s="33">
        <v>1</v>
      </c>
      <c r="W667" s="43" t="s">
        <v>3368</v>
      </c>
      <c r="X667" s="185">
        <v>0.5</v>
      </c>
      <c r="Y667" s="186" t="s">
        <v>3369</v>
      </c>
      <c r="Z667" s="65">
        <v>1</v>
      </c>
      <c r="AA667" s="66">
        <v>0</v>
      </c>
      <c r="AB667" s="33"/>
      <c r="AC667" s="33"/>
      <c r="AD667" s="33"/>
      <c r="AE667" s="33"/>
      <c r="AF667" s="33"/>
      <c r="AG667" s="33"/>
      <c r="AH667" s="33"/>
      <c r="AI667" s="33"/>
      <c r="AJ667" s="33"/>
      <c r="AK667" s="33"/>
      <c r="AL667" s="33"/>
      <c r="AM667" s="33"/>
    </row>
    <row r="668" spans="1:39" ht="15.75" customHeight="1">
      <c r="A668" s="35" t="s">
        <v>10</v>
      </c>
      <c r="B668" s="60" t="s">
        <v>2915</v>
      </c>
      <c r="C668" s="50" t="s">
        <v>3202</v>
      </c>
      <c r="D668" s="43" t="s">
        <v>3307</v>
      </c>
      <c r="E668" s="43"/>
      <c r="F668" s="220" t="s">
        <v>3370</v>
      </c>
      <c r="G668" s="228">
        <f t="shared" si="521"/>
        <v>0</v>
      </c>
      <c r="H668" s="228">
        <f t="shared" si="522"/>
        <v>0</v>
      </c>
      <c r="I668" s="228">
        <f t="shared" si="523"/>
        <v>0</v>
      </c>
      <c r="J668" s="228">
        <f t="shared" si="524"/>
        <v>0.5</v>
      </c>
      <c r="K668" s="228">
        <f t="shared" si="525"/>
        <v>0.5</v>
      </c>
      <c r="L668" s="228">
        <f t="shared" si="526"/>
        <v>0.5</v>
      </c>
      <c r="M668" s="44" t="s">
        <v>120</v>
      </c>
      <c r="N668" s="33">
        <v>0</v>
      </c>
      <c r="O668" s="43" t="s">
        <v>3371</v>
      </c>
      <c r="P668" s="185">
        <v>0</v>
      </c>
      <c r="Q668" s="43" t="s">
        <v>3372</v>
      </c>
      <c r="R668" s="33">
        <v>0</v>
      </c>
      <c r="S668" s="43" t="s">
        <v>129</v>
      </c>
      <c r="T668" s="33">
        <v>0.5</v>
      </c>
      <c r="U668" s="43" t="s">
        <v>3373</v>
      </c>
      <c r="V668" s="33">
        <v>0.5</v>
      </c>
      <c r="W668" s="43" t="s">
        <v>3374</v>
      </c>
      <c r="X668" s="33">
        <v>0.5</v>
      </c>
      <c r="Y668" s="43" t="s">
        <v>129</v>
      </c>
      <c r="Z668" s="65">
        <v>1</v>
      </c>
      <c r="AA668" s="66">
        <v>0</v>
      </c>
      <c r="AB668" s="33"/>
      <c r="AC668" s="33"/>
      <c r="AD668" s="33"/>
      <c r="AE668" s="33"/>
      <c r="AF668" s="33"/>
      <c r="AG668" s="33"/>
      <c r="AH668" s="33"/>
      <c r="AI668" s="33"/>
      <c r="AJ668" s="33"/>
      <c r="AK668" s="33"/>
      <c r="AL668" s="33"/>
      <c r="AM668" s="33"/>
    </row>
    <row r="669" spans="1:39" ht="15.75" customHeight="1">
      <c r="A669" s="35" t="s">
        <v>10</v>
      </c>
      <c r="B669" s="60" t="s">
        <v>2915</v>
      </c>
      <c r="C669" s="50" t="s">
        <v>3202</v>
      </c>
      <c r="D669" s="43" t="s">
        <v>3307</v>
      </c>
      <c r="E669" s="43"/>
      <c r="F669" s="220" t="s">
        <v>3375</v>
      </c>
      <c r="G669" s="228">
        <f t="shared" si="521"/>
        <v>0</v>
      </c>
      <c r="H669" s="228">
        <f t="shared" si="522"/>
        <v>0</v>
      </c>
      <c r="I669" s="228">
        <f t="shared" si="523"/>
        <v>0</v>
      </c>
      <c r="J669" s="228">
        <f t="shared" si="524"/>
        <v>0.5</v>
      </c>
      <c r="K669" s="228">
        <f t="shared" si="525"/>
        <v>1</v>
      </c>
      <c r="L669" s="228">
        <f t="shared" si="526"/>
        <v>1</v>
      </c>
      <c r="M669" s="44" t="s">
        <v>120</v>
      </c>
      <c r="N669" s="33">
        <v>0</v>
      </c>
      <c r="O669" s="43" t="s">
        <v>3376</v>
      </c>
      <c r="P669" s="33">
        <v>0</v>
      </c>
      <c r="Q669" s="43" t="s">
        <v>3377</v>
      </c>
      <c r="R669" s="33">
        <v>0</v>
      </c>
      <c r="S669" s="43" t="s">
        <v>129</v>
      </c>
      <c r="T669" s="33">
        <v>0.5</v>
      </c>
      <c r="U669" s="43" t="s">
        <v>3378</v>
      </c>
      <c r="V669" s="33">
        <v>1</v>
      </c>
      <c r="W669" s="43" t="s">
        <v>3379</v>
      </c>
      <c r="X669" s="185">
        <v>1</v>
      </c>
      <c r="Y669" s="43" t="s">
        <v>129</v>
      </c>
      <c r="Z669" s="65">
        <v>1</v>
      </c>
      <c r="AA669" s="66">
        <v>0</v>
      </c>
      <c r="AB669" s="33"/>
      <c r="AC669" s="33"/>
      <c r="AD669" s="33"/>
      <c r="AE669" s="33"/>
      <c r="AF669" s="33"/>
      <c r="AG669" s="33"/>
      <c r="AH669" s="33"/>
      <c r="AI669" s="33"/>
      <c r="AJ669" s="33"/>
      <c r="AK669" s="33"/>
      <c r="AL669" s="33"/>
      <c r="AM669" s="33"/>
    </row>
    <row r="670" spans="1:39" ht="15.75" customHeight="1">
      <c r="A670" s="35" t="s">
        <v>10</v>
      </c>
      <c r="B670" s="60" t="s">
        <v>2915</v>
      </c>
      <c r="C670" s="50" t="s">
        <v>3202</v>
      </c>
      <c r="D670" s="43" t="s">
        <v>3307</v>
      </c>
      <c r="E670" s="43"/>
      <c r="F670" s="220" t="s">
        <v>3380</v>
      </c>
      <c r="G670" s="228">
        <f t="shared" si="521"/>
        <v>0</v>
      </c>
      <c r="H670" s="228">
        <f t="shared" si="522"/>
        <v>0</v>
      </c>
      <c r="I670" s="228">
        <f t="shared" si="523"/>
        <v>0</v>
      </c>
      <c r="J670" s="228">
        <f t="shared" si="524"/>
        <v>0.5</v>
      </c>
      <c r="K670" s="228">
        <f t="shared" si="525"/>
        <v>0</v>
      </c>
      <c r="L670" s="228">
        <f t="shared" si="526"/>
        <v>1</v>
      </c>
      <c r="M670" s="44" t="s">
        <v>120</v>
      </c>
      <c r="N670" s="33">
        <v>0</v>
      </c>
      <c r="O670" s="43" t="s">
        <v>3381</v>
      </c>
      <c r="P670" s="33">
        <v>0</v>
      </c>
      <c r="Q670" s="43" t="s">
        <v>3382</v>
      </c>
      <c r="R670" s="33">
        <v>0</v>
      </c>
      <c r="S670" s="43" t="s">
        <v>3383</v>
      </c>
      <c r="T670" s="33">
        <v>0.5</v>
      </c>
      <c r="U670" s="43" t="s">
        <v>3384</v>
      </c>
      <c r="V670" s="33">
        <v>0</v>
      </c>
      <c r="W670" s="43" t="s">
        <v>3385</v>
      </c>
      <c r="X670" s="185">
        <v>1</v>
      </c>
      <c r="Y670" s="186" t="s">
        <v>3386</v>
      </c>
      <c r="Z670" s="65">
        <v>1</v>
      </c>
      <c r="AA670" s="66">
        <v>0</v>
      </c>
      <c r="AB670" s="33"/>
      <c r="AC670" s="33"/>
      <c r="AD670" s="33"/>
      <c r="AE670" s="33"/>
      <c r="AF670" s="33"/>
      <c r="AG670" s="33"/>
      <c r="AH670" s="33"/>
      <c r="AI670" s="33"/>
      <c r="AJ670" s="33"/>
      <c r="AK670" s="33"/>
      <c r="AL670" s="33"/>
      <c r="AM670" s="33"/>
    </row>
    <row r="671" spans="1:39" ht="15.75" customHeight="1">
      <c r="A671" s="35" t="s">
        <v>10</v>
      </c>
      <c r="B671" s="60" t="s">
        <v>2915</v>
      </c>
      <c r="C671" s="50" t="s">
        <v>3202</v>
      </c>
      <c r="D671" s="43" t="s">
        <v>3307</v>
      </c>
      <c r="E671" s="43"/>
      <c r="F671" s="220" t="s">
        <v>3387</v>
      </c>
      <c r="G671" s="228">
        <f t="shared" si="521"/>
        <v>0.5</v>
      </c>
      <c r="H671" s="228">
        <f t="shared" si="522"/>
        <v>0.5</v>
      </c>
      <c r="I671" s="228">
        <f t="shared" si="523"/>
        <v>0</v>
      </c>
      <c r="J671" s="228">
        <f t="shared" si="524"/>
        <v>1</v>
      </c>
      <c r="K671" s="228">
        <f t="shared" si="525"/>
        <v>0</v>
      </c>
      <c r="L671" s="228">
        <f t="shared" si="526"/>
        <v>1</v>
      </c>
      <c r="M671" s="44" t="s">
        <v>120</v>
      </c>
      <c r="N671" s="33">
        <v>0.5</v>
      </c>
      <c r="O671" s="43" t="s">
        <v>3388</v>
      </c>
      <c r="P671" s="185">
        <v>0.5</v>
      </c>
      <c r="Q671" s="43" t="s">
        <v>3389</v>
      </c>
      <c r="R671" s="33">
        <v>0</v>
      </c>
      <c r="S671" s="43" t="s">
        <v>129</v>
      </c>
      <c r="T671" s="33">
        <v>1</v>
      </c>
      <c r="U671" s="43" t="s">
        <v>3390</v>
      </c>
      <c r="V671" s="33">
        <v>0</v>
      </c>
      <c r="W671" s="43" t="s">
        <v>3391</v>
      </c>
      <c r="X671" s="185">
        <v>1</v>
      </c>
      <c r="Y671" s="43" t="s">
        <v>129</v>
      </c>
      <c r="Z671" s="65">
        <v>1</v>
      </c>
      <c r="AA671" s="66">
        <v>0</v>
      </c>
      <c r="AB671" s="33"/>
      <c r="AC671" s="33"/>
      <c r="AD671" s="33"/>
      <c r="AE671" s="33"/>
      <c r="AF671" s="33"/>
      <c r="AG671" s="33"/>
      <c r="AH671" s="33"/>
      <c r="AI671" s="33"/>
      <c r="AJ671" s="33"/>
      <c r="AK671" s="33"/>
      <c r="AL671" s="33"/>
      <c r="AM671" s="33"/>
    </row>
    <row r="672" spans="1:39" ht="15.75" customHeight="1">
      <c r="A672" s="35" t="s">
        <v>10</v>
      </c>
      <c r="B672" s="60" t="s">
        <v>2915</v>
      </c>
      <c r="C672" s="50" t="s">
        <v>3202</v>
      </c>
      <c r="D672" s="43" t="s">
        <v>3307</v>
      </c>
      <c r="E672" s="43"/>
      <c r="F672" s="220" t="s">
        <v>3392</v>
      </c>
      <c r="G672" s="228">
        <f t="shared" si="521"/>
        <v>1</v>
      </c>
      <c r="H672" s="228">
        <f t="shared" si="522"/>
        <v>0</v>
      </c>
      <c r="I672" s="228">
        <f t="shared" si="523"/>
        <v>0</v>
      </c>
      <c r="J672" s="228">
        <f t="shared" si="524"/>
        <v>1</v>
      </c>
      <c r="K672" s="228">
        <f t="shared" si="525"/>
        <v>1</v>
      </c>
      <c r="L672" s="228">
        <f t="shared" si="526"/>
        <v>0</v>
      </c>
      <c r="M672" s="44" t="s">
        <v>120</v>
      </c>
      <c r="N672" s="33">
        <v>1</v>
      </c>
      <c r="O672" s="43" t="s">
        <v>3393</v>
      </c>
      <c r="P672" s="185">
        <v>0</v>
      </c>
      <c r="Q672" s="43" t="s">
        <v>3394</v>
      </c>
      <c r="R672" s="33">
        <v>0</v>
      </c>
      <c r="S672" s="43" t="s">
        <v>3395</v>
      </c>
      <c r="T672" s="33">
        <v>1</v>
      </c>
      <c r="U672" s="43" t="s">
        <v>3396</v>
      </c>
      <c r="V672" s="33">
        <v>1</v>
      </c>
      <c r="W672" s="43" t="s">
        <v>3397</v>
      </c>
      <c r="X672" s="33">
        <v>0</v>
      </c>
      <c r="Y672" s="43" t="s">
        <v>129</v>
      </c>
      <c r="Z672" s="65">
        <v>1</v>
      </c>
      <c r="AA672" s="66">
        <v>0</v>
      </c>
      <c r="AB672" s="33"/>
      <c r="AC672" s="33"/>
      <c r="AD672" s="33"/>
      <c r="AE672" s="33"/>
      <c r="AF672" s="33"/>
      <c r="AG672" s="33"/>
      <c r="AH672" s="33"/>
      <c r="AI672" s="33"/>
      <c r="AJ672" s="33"/>
      <c r="AK672" s="33"/>
      <c r="AL672" s="33"/>
      <c r="AM672" s="33"/>
    </row>
    <row r="673" spans="1:39" ht="15.75" customHeight="1">
      <c r="A673" s="35" t="s">
        <v>10</v>
      </c>
      <c r="B673" s="60" t="s">
        <v>2915</v>
      </c>
      <c r="C673" s="50" t="s">
        <v>3202</v>
      </c>
      <c r="D673" s="43" t="s">
        <v>3307</v>
      </c>
      <c r="E673" s="43"/>
      <c r="F673" s="220" t="s">
        <v>3398</v>
      </c>
      <c r="G673" s="228">
        <f t="shared" si="521"/>
        <v>1</v>
      </c>
      <c r="H673" s="228">
        <f t="shared" si="522"/>
        <v>1</v>
      </c>
      <c r="I673" s="228">
        <f t="shared" si="523"/>
        <v>1</v>
      </c>
      <c r="J673" s="228">
        <f t="shared" si="524"/>
        <v>0.5</v>
      </c>
      <c r="K673" s="228">
        <f t="shared" si="525"/>
        <v>1</v>
      </c>
      <c r="L673" s="228">
        <f t="shared" si="526"/>
        <v>0.5</v>
      </c>
      <c r="M673" s="44" t="s">
        <v>120</v>
      </c>
      <c r="N673" s="33">
        <v>1</v>
      </c>
      <c r="O673" s="43" t="s">
        <v>3399</v>
      </c>
      <c r="P673" s="33">
        <v>1</v>
      </c>
      <c r="Q673" s="43" t="s">
        <v>3400</v>
      </c>
      <c r="R673" s="33">
        <v>1</v>
      </c>
      <c r="S673" s="43" t="s">
        <v>3401</v>
      </c>
      <c r="T673" s="33">
        <v>0.5</v>
      </c>
      <c r="U673" s="43" t="s">
        <v>3402</v>
      </c>
      <c r="V673" s="33">
        <v>1</v>
      </c>
      <c r="W673" s="43" t="s">
        <v>3403</v>
      </c>
      <c r="X673" s="33">
        <v>0.5</v>
      </c>
      <c r="Y673" s="43" t="s">
        <v>129</v>
      </c>
      <c r="Z673" s="65">
        <v>1</v>
      </c>
      <c r="AA673" s="66">
        <v>0</v>
      </c>
      <c r="AB673" s="33"/>
      <c r="AC673" s="33"/>
      <c r="AD673" s="33"/>
      <c r="AE673" s="33"/>
      <c r="AF673" s="33"/>
      <c r="AG673" s="33"/>
      <c r="AH673" s="33"/>
      <c r="AI673" s="33"/>
      <c r="AJ673" s="33"/>
      <c r="AK673" s="33"/>
      <c r="AL673" s="33"/>
      <c r="AM673" s="33"/>
    </row>
    <row r="674" spans="1:39" ht="15.75" customHeight="1">
      <c r="A674" s="35" t="s">
        <v>10</v>
      </c>
      <c r="B674" s="60" t="s">
        <v>2915</v>
      </c>
      <c r="C674" s="50" t="s">
        <v>3202</v>
      </c>
      <c r="D674" s="43" t="s">
        <v>3307</v>
      </c>
      <c r="E674" s="43"/>
      <c r="F674" s="220" t="s">
        <v>3404</v>
      </c>
      <c r="G674" s="228">
        <f t="shared" si="521"/>
        <v>0</v>
      </c>
      <c r="H674" s="228">
        <f t="shared" si="522"/>
        <v>0</v>
      </c>
      <c r="I674" s="228">
        <f t="shared" si="523"/>
        <v>0</v>
      </c>
      <c r="J674" s="228">
        <f t="shared" si="524"/>
        <v>0</v>
      </c>
      <c r="K674" s="228">
        <f t="shared" si="525"/>
        <v>0.5</v>
      </c>
      <c r="L674" s="228">
        <f t="shared" si="526"/>
        <v>0</v>
      </c>
      <c r="M674" s="44" t="s">
        <v>120</v>
      </c>
      <c r="N674" s="33">
        <v>0</v>
      </c>
      <c r="O674" s="43" t="s">
        <v>3405</v>
      </c>
      <c r="P674" s="33">
        <v>0</v>
      </c>
      <c r="Q674" s="43" t="s">
        <v>3406</v>
      </c>
      <c r="R674" s="33">
        <v>0</v>
      </c>
      <c r="S674" s="43" t="s">
        <v>3407</v>
      </c>
      <c r="T674" s="33">
        <v>0</v>
      </c>
      <c r="U674" s="43" t="s">
        <v>3408</v>
      </c>
      <c r="V674" s="33">
        <v>0.5</v>
      </c>
      <c r="W674" s="43" t="s">
        <v>3409</v>
      </c>
      <c r="X674" s="33">
        <v>0</v>
      </c>
      <c r="Y674" s="43" t="s">
        <v>129</v>
      </c>
      <c r="Z674" s="65">
        <v>1</v>
      </c>
      <c r="AA674" s="66">
        <v>0</v>
      </c>
      <c r="AB674" s="33"/>
      <c r="AC674" s="33"/>
      <c r="AD674" s="33"/>
      <c r="AE674" s="33"/>
      <c r="AF674" s="33"/>
      <c r="AG674" s="33"/>
      <c r="AH674" s="33"/>
      <c r="AI674" s="33"/>
      <c r="AJ674" s="33"/>
      <c r="AK674" s="33"/>
      <c r="AL674" s="33"/>
      <c r="AM674" s="33"/>
    </row>
    <row r="675" spans="1:39" ht="15.75" customHeight="1">
      <c r="A675" s="35" t="s">
        <v>10</v>
      </c>
      <c r="B675" s="60" t="s">
        <v>2915</v>
      </c>
      <c r="C675" s="50" t="s">
        <v>3202</v>
      </c>
      <c r="D675" s="42" t="s">
        <v>3410</v>
      </c>
      <c r="E675" s="42"/>
      <c r="F675" s="220"/>
      <c r="G675" s="228">
        <f t="shared" ref="G675:L675" si="527">ROUND(AVERAGE(G676:G680),2)</f>
        <v>0.2</v>
      </c>
      <c r="H675" s="228">
        <f t="shared" si="527"/>
        <v>0.8</v>
      </c>
      <c r="I675" s="228">
        <f t="shared" si="527"/>
        <v>0.5</v>
      </c>
      <c r="J675" s="228">
        <f t="shared" si="527"/>
        <v>0.25</v>
      </c>
      <c r="K675" s="228">
        <f t="shared" si="527"/>
        <v>0.6</v>
      </c>
      <c r="L675" s="228">
        <f t="shared" si="527"/>
        <v>0.5</v>
      </c>
      <c r="M675" s="28"/>
      <c r="N675" s="33"/>
      <c r="O675" s="43"/>
      <c r="P675" s="33"/>
      <c r="Q675" s="43"/>
      <c r="R675" s="33"/>
      <c r="S675" s="43"/>
      <c r="T675" s="33"/>
      <c r="U675" s="43"/>
      <c r="V675" s="33"/>
      <c r="W675" s="43"/>
      <c r="X675" s="33"/>
      <c r="Y675" s="43"/>
      <c r="Z675" s="33"/>
      <c r="AA675" s="33"/>
      <c r="AB675" s="33"/>
      <c r="AC675" s="33"/>
      <c r="AD675" s="33"/>
      <c r="AE675" s="33"/>
      <c r="AF675" s="33"/>
      <c r="AG675" s="33"/>
      <c r="AH675" s="33"/>
      <c r="AI675" s="33"/>
      <c r="AJ675" s="33"/>
      <c r="AK675" s="33"/>
      <c r="AL675" s="33"/>
      <c r="AM675" s="33"/>
    </row>
    <row r="676" spans="1:39" ht="15.75" customHeight="1">
      <c r="A676" s="35" t="s">
        <v>10</v>
      </c>
      <c r="B676" s="60" t="s">
        <v>2915</v>
      </c>
      <c r="C676" s="50" t="s">
        <v>3202</v>
      </c>
      <c r="D676" s="43" t="s">
        <v>3410</v>
      </c>
      <c r="E676" s="43"/>
      <c r="F676" s="220" t="s">
        <v>3411</v>
      </c>
      <c r="G676" s="228">
        <f t="shared" ref="G676:G680" si="528">IF(N676&lt;0, "N/A", (N676 - AA676)/(Z676-AA676))</f>
        <v>0</v>
      </c>
      <c r="H676" s="228">
        <f t="shared" ref="H676:H680" si="529">IF(P676&lt;0, "N/A", (P676 - AA676)/(Z676-AA676))</f>
        <v>1</v>
      </c>
      <c r="I676" s="228">
        <f t="shared" ref="I676:I680" si="530">IF(R676&lt;0, "N/A", (R676 - AA676)/(Z676-AA676))</f>
        <v>1</v>
      </c>
      <c r="J676" s="228">
        <f t="shared" ref="J676:J680" si="531">IF(T676&lt;0, "N/A", (T676 - AA676)/(Z676-AA676))</f>
        <v>0</v>
      </c>
      <c r="K676" s="228">
        <f t="shared" ref="K676:K680" si="532">IF(V676&lt;0, "N/A", (V676 - AA676)/(Z676-AA676))</f>
        <v>1</v>
      </c>
      <c r="L676" s="228">
        <f t="shared" ref="L676:L680" si="533">IF(X676&lt;0, "N/A", (X676 - AA676)/(Z676-AA676))</f>
        <v>1</v>
      </c>
      <c r="M676" s="44" t="s">
        <v>120</v>
      </c>
      <c r="N676" s="33">
        <v>0</v>
      </c>
      <c r="O676" s="43" t="s">
        <v>3412</v>
      </c>
      <c r="P676" s="33">
        <v>1</v>
      </c>
      <c r="Q676" s="43" t="s">
        <v>3413</v>
      </c>
      <c r="R676" s="33">
        <v>1</v>
      </c>
      <c r="S676" s="43" t="s">
        <v>3414</v>
      </c>
      <c r="T676" s="33">
        <v>0</v>
      </c>
      <c r="U676" s="43" t="s">
        <v>3415</v>
      </c>
      <c r="V676" s="33">
        <v>1</v>
      </c>
      <c r="W676" s="43" t="s">
        <v>3416</v>
      </c>
      <c r="X676" s="185">
        <v>1</v>
      </c>
      <c r="Y676" s="186" t="s">
        <v>3386</v>
      </c>
      <c r="Z676" s="65">
        <v>1</v>
      </c>
      <c r="AA676" s="66">
        <v>0</v>
      </c>
      <c r="AB676" s="33"/>
      <c r="AC676" s="33"/>
      <c r="AD676" s="33"/>
      <c r="AE676" s="33"/>
      <c r="AF676" s="33"/>
      <c r="AG676" s="33"/>
      <c r="AH676" s="33"/>
      <c r="AI676" s="33"/>
      <c r="AJ676" s="33"/>
      <c r="AK676" s="33"/>
      <c r="AL676" s="33"/>
      <c r="AM676" s="33"/>
    </row>
    <row r="677" spans="1:39" ht="15.75" customHeight="1">
      <c r="A677" s="35" t="s">
        <v>10</v>
      </c>
      <c r="B677" s="60" t="s">
        <v>2915</v>
      </c>
      <c r="C677" s="50" t="s">
        <v>3202</v>
      </c>
      <c r="D677" s="43" t="s">
        <v>3410</v>
      </c>
      <c r="E677" s="43"/>
      <c r="F677" s="220" t="s">
        <v>3417</v>
      </c>
      <c r="G677" s="228">
        <f t="shared" si="528"/>
        <v>0</v>
      </c>
      <c r="H677" s="228">
        <f t="shared" si="529"/>
        <v>1</v>
      </c>
      <c r="I677" s="228">
        <f t="shared" si="530"/>
        <v>0</v>
      </c>
      <c r="J677" s="228" t="str">
        <f t="shared" si="531"/>
        <v>N/A</v>
      </c>
      <c r="K677" s="228">
        <f t="shared" si="532"/>
        <v>1</v>
      </c>
      <c r="L677" s="228">
        <f t="shared" si="533"/>
        <v>0.5</v>
      </c>
      <c r="M677" s="44" t="s">
        <v>120</v>
      </c>
      <c r="N677" s="33">
        <v>0</v>
      </c>
      <c r="O677" s="43" t="s">
        <v>3418</v>
      </c>
      <c r="P677" s="33">
        <v>1</v>
      </c>
      <c r="Q677" s="43" t="s">
        <v>3419</v>
      </c>
      <c r="R677" s="33">
        <v>0</v>
      </c>
      <c r="S677" s="43" t="s">
        <v>3420</v>
      </c>
      <c r="T677" s="33">
        <v>-1</v>
      </c>
      <c r="U677" s="43" t="s">
        <v>129</v>
      </c>
      <c r="V677" s="33">
        <v>1</v>
      </c>
      <c r="W677" s="43" t="s">
        <v>3421</v>
      </c>
      <c r="X677" s="185">
        <v>0.5</v>
      </c>
      <c r="Y677" s="43" t="s">
        <v>129</v>
      </c>
      <c r="Z677" s="65">
        <v>1</v>
      </c>
      <c r="AA677" s="66">
        <v>0</v>
      </c>
      <c r="AB677" s="33"/>
      <c r="AC677" s="33"/>
      <c r="AD677" s="33"/>
      <c r="AE677" s="33"/>
      <c r="AF677" s="33"/>
      <c r="AG677" s="33"/>
      <c r="AH677" s="33"/>
      <c r="AI677" s="33"/>
      <c r="AJ677" s="33"/>
      <c r="AK677" s="33"/>
      <c r="AL677" s="33"/>
      <c r="AM677" s="33"/>
    </row>
    <row r="678" spans="1:39" ht="15.75" customHeight="1">
      <c r="A678" s="35" t="s">
        <v>10</v>
      </c>
      <c r="B678" s="60" t="s">
        <v>2915</v>
      </c>
      <c r="C678" s="50" t="s">
        <v>3202</v>
      </c>
      <c r="D678" s="43" t="s">
        <v>3410</v>
      </c>
      <c r="E678" s="43"/>
      <c r="F678" s="220" t="s">
        <v>3422</v>
      </c>
      <c r="G678" s="228">
        <f t="shared" si="528"/>
        <v>0</v>
      </c>
      <c r="H678" s="228">
        <f t="shared" si="529"/>
        <v>1</v>
      </c>
      <c r="I678" s="228">
        <f t="shared" si="530"/>
        <v>0</v>
      </c>
      <c r="J678" s="228">
        <f t="shared" si="531"/>
        <v>0</v>
      </c>
      <c r="K678" s="228">
        <f t="shared" si="532"/>
        <v>0</v>
      </c>
      <c r="L678" s="228">
        <f t="shared" si="533"/>
        <v>0</v>
      </c>
      <c r="M678" s="44" t="s">
        <v>120</v>
      </c>
      <c r="N678" s="33">
        <v>0</v>
      </c>
      <c r="O678" s="43" t="s">
        <v>3423</v>
      </c>
      <c r="P678" s="33">
        <v>1</v>
      </c>
      <c r="Q678" s="43" t="s">
        <v>3424</v>
      </c>
      <c r="R678" s="33">
        <v>0</v>
      </c>
      <c r="S678" s="43" t="s">
        <v>129</v>
      </c>
      <c r="T678" s="33">
        <v>0</v>
      </c>
      <c r="U678" s="43" t="s">
        <v>3425</v>
      </c>
      <c r="V678" s="33">
        <v>0</v>
      </c>
      <c r="W678" s="43" t="s">
        <v>129</v>
      </c>
      <c r="X678" s="33">
        <v>0</v>
      </c>
      <c r="Y678" s="43" t="s">
        <v>129</v>
      </c>
      <c r="Z678" s="65">
        <v>1</v>
      </c>
      <c r="AA678" s="66">
        <v>0</v>
      </c>
      <c r="AB678" s="33"/>
      <c r="AC678" s="33"/>
      <c r="AD678" s="33"/>
      <c r="AE678" s="33"/>
      <c r="AF678" s="33"/>
      <c r="AG678" s="33"/>
      <c r="AH678" s="33"/>
      <c r="AI678" s="33"/>
      <c r="AJ678" s="33"/>
      <c r="AK678" s="33"/>
      <c r="AL678" s="33"/>
      <c r="AM678" s="33"/>
    </row>
    <row r="679" spans="1:39" ht="15.75" customHeight="1">
      <c r="A679" s="35" t="s">
        <v>10</v>
      </c>
      <c r="B679" s="60" t="s">
        <v>2915</v>
      </c>
      <c r="C679" s="50" t="s">
        <v>3202</v>
      </c>
      <c r="D679" s="43" t="s">
        <v>3410</v>
      </c>
      <c r="E679" s="43"/>
      <c r="F679" s="220" t="s">
        <v>3426</v>
      </c>
      <c r="G679" s="228">
        <f t="shared" si="528"/>
        <v>0.5</v>
      </c>
      <c r="H679" s="228">
        <f t="shared" si="529"/>
        <v>1</v>
      </c>
      <c r="I679" s="228">
        <f t="shared" si="530"/>
        <v>1</v>
      </c>
      <c r="J679" s="228">
        <f t="shared" si="531"/>
        <v>1</v>
      </c>
      <c r="K679" s="228">
        <f t="shared" si="532"/>
        <v>1</v>
      </c>
      <c r="L679" s="228">
        <f t="shared" si="533"/>
        <v>1</v>
      </c>
      <c r="M679" s="44" t="s">
        <v>120</v>
      </c>
      <c r="N679" s="33">
        <v>0.5</v>
      </c>
      <c r="O679" s="43" t="s">
        <v>3427</v>
      </c>
      <c r="P679" s="33">
        <v>1</v>
      </c>
      <c r="Q679" s="43" t="s">
        <v>3428</v>
      </c>
      <c r="R679" s="33">
        <v>1</v>
      </c>
      <c r="S679" s="43" t="s">
        <v>3429</v>
      </c>
      <c r="T679" s="33">
        <v>1</v>
      </c>
      <c r="U679" s="43" t="s">
        <v>3430</v>
      </c>
      <c r="V679" s="33">
        <v>1</v>
      </c>
      <c r="W679" s="43" t="s">
        <v>3431</v>
      </c>
      <c r="X679" s="33">
        <v>1</v>
      </c>
      <c r="Y679" s="43" t="s">
        <v>129</v>
      </c>
      <c r="Z679" s="65">
        <v>1</v>
      </c>
      <c r="AA679" s="66">
        <v>0</v>
      </c>
      <c r="AB679" s="33"/>
      <c r="AC679" s="33"/>
      <c r="AD679" s="33"/>
      <c r="AE679" s="33"/>
      <c r="AF679" s="33"/>
      <c r="AG679" s="33"/>
      <c r="AH679" s="33"/>
      <c r="AI679" s="33"/>
      <c r="AJ679" s="33"/>
      <c r="AK679" s="33"/>
      <c r="AL679" s="33"/>
      <c r="AM679" s="33"/>
    </row>
    <row r="680" spans="1:39" ht="15.75" customHeight="1">
      <c r="A680" s="35" t="s">
        <v>10</v>
      </c>
      <c r="B680" s="60" t="s">
        <v>2915</v>
      </c>
      <c r="C680" s="50" t="s">
        <v>3202</v>
      </c>
      <c r="D680" s="43" t="s">
        <v>3410</v>
      </c>
      <c r="E680" s="43"/>
      <c r="F680" s="220" t="s">
        <v>3432</v>
      </c>
      <c r="G680" s="228">
        <f t="shared" si="528"/>
        <v>0.5</v>
      </c>
      <c r="H680" s="228">
        <f t="shared" si="529"/>
        <v>0</v>
      </c>
      <c r="I680" s="228">
        <f t="shared" si="530"/>
        <v>0.5</v>
      </c>
      <c r="J680" s="228">
        <f t="shared" si="531"/>
        <v>0</v>
      </c>
      <c r="K680" s="228">
        <f t="shared" si="532"/>
        <v>0</v>
      </c>
      <c r="L680" s="228">
        <f t="shared" si="533"/>
        <v>0</v>
      </c>
      <c r="M680" s="44" t="s">
        <v>120</v>
      </c>
      <c r="N680" s="33">
        <v>0.5</v>
      </c>
      <c r="O680" s="43" t="s">
        <v>3433</v>
      </c>
      <c r="P680" s="33">
        <v>0</v>
      </c>
      <c r="Q680" s="43" t="s">
        <v>3434</v>
      </c>
      <c r="R680" s="33">
        <v>0.5</v>
      </c>
      <c r="S680" s="43" t="s">
        <v>3435</v>
      </c>
      <c r="T680" s="33">
        <v>0</v>
      </c>
      <c r="U680" s="43" t="s">
        <v>3436</v>
      </c>
      <c r="V680" s="33">
        <v>0</v>
      </c>
      <c r="W680" s="43" t="s">
        <v>3437</v>
      </c>
      <c r="X680" s="33">
        <v>0</v>
      </c>
      <c r="Y680" s="43" t="s">
        <v>129</v>
      </c>
      <c r="Z680" s="65">
        <v>1</v>
      </c>
      <c r="AA680" s="66">
        <v>0</v>
      </c>
      <c r="AB680" s="33"/>
      <c r="AC680" s="33"/>
      <c r="AD680" s="33"/>
      <c r="AE680" s="33"/>
      <c r="AF680" s="33"/>
      <c r="AG680" s="33"/>
      <c r="AH680" s="33"/>
      <c r="AI680" s="33"/>
      <c r="AJ680" s="33"/>
      <c r="AK680" s="33"/>
      <c r="AL680" s="33"/>
      <c r="AM680" s="33"/>
    </row>
    <row r="681" spans="1:39" ht="15.75" customHeight="1">
      <c r="A681" s="34" t="s">
        <v>45</v>
      </c>
      <c r="B681" s="34"/>
      <c r="C681" s="34"/>
      <c r="D681" s="34"/>
      <c r="E681" s="34"/>
      <c r="F681" s="218"/>
      <c r="G681" s="238">
        <f t="shared" ref="G681:L681" si="534">ROUND(AVERAGE(G682,G816,G871,G909,G959),2)</f>
        <v>0.57999999999999996</v>
      </c>
      <c r="H681" s="238">
        <f t="shared" si="534"/>
        <v>0.5</v>
      </c>
      <c r="I681" s="238">
        <f t="shared" si="534"/>
        <v>0.38</v>
      </c>
      <c r="J681" s="238">
        <f t="shared" si="534"/>
        <v>0.64</v>
      </c>
      <c r="K681" s="238">
        <f t="shared" si="534"/>
        <v>0.64</v>
      </c>
      <c r="L681" s="238">
        <f t="shared" si="534"/>
        <v>0.6</v>
      </c>
      <c r="M681" s="82"/>
      <c r="N681" s="36"/>
      <c r="O681" s="35"/>
      <c r="P681" s="36"/>
      <c r="Q681" s="35"/>
      <c r="R681" s="36"/>
      <c r="S681" s="35"/>
      <c r="T681" s="36"/>
      <c r="U681" s="35"/>
      <c r="V681" s="36"/>
      <c r="W681" s="35"/>
      <c r="X681" s="36"/>
      <c r="Y681" s="35"/>
      <c r="Z681" s="36"/>
      <c r="AA681" s="36"/>
      <c r="AB681" s="33"/>
      <c r="AC681" s="33"/>
      <c r="AD681" s="33"/>
      <c r="AE681" s="33"/>
      <c r="AF681" s="33"/>
      <c r="AG681" s="33"/>
      <c r="AH681" s="33"/>
      <c r="AI681" s="33"/>
      <c r="AJ681" s="33"/>
      <c r="AK681" s="33"/>
      <c r="AL681" s="33"/>
      <c r="AM681" s="33"/>
    </row>
    <row r="682" spans="1:39" ht="15.75" customHeight="1">
      <c r="A682" s="35" t="s">
        <v>45</v>
      </c>
      <c r="B682" s="39" t="s">
        <v>3438</v>
      </c>
      <c r="C682" s="39"/>
      <c r="D682" s="39"/>
      <c r="E682" s="39"/>
      <c r="F682" s="224"/>
      <c r="G682" s="239">
        <f t="shared" ref="G682:L682" si="535">ROUND(AVERAGE(G684,G731,G780),2)</f>
        <v>0.65</v>
      </c>
      <c r="H682" s="239">
        <f t="shared" si="535"/>
        <v>0.52</v>
      </c>
      <c r="I682" s="239">
        <f t="shared" si="535"/>
        <v>0.33</v>
      </c>
      <c r="J682" s="239">
        <f t="shared" si="535"/>
        <v>0.73</v>
      </c>
      <c r="K682" s="239">
        <f t="shared" si="535"/>
        <v>0.73</v>
      </c>
      <c r="L682" s="239">
        <f t="shared" si="535"/>
        <v>0.75</v>
      </c>
      <c r="M682" s="78"/>
      <c r="N682" s="61"/>
      <c r="O682" s="60"/>
      <c r="P682" s="61"/>
      <c r="Q682" s="60"/>
      <c r="R682" s="61"/>
      <c r="S682" s="60"/>
      <c r="T682" s="61"/>
      <c r="U682" s="60"/>
      <c r="V682" s="61"/>
      <c r="W682" s="60"/>
      <c r="X682" s="61"/>
      <c r="Y682" s="60"/>
      <c r="Z682" s="61"/>
      <c r="AA682" s="61"/>
      <c r="AB682" s="33"/>
      <c r="AC682" s="33"/>
      <c r="AD682" s="33"/>
      <c r="AE682" s="33"/>
      <c r="AF682" s="33"/>
      <c r="AG682" s="33"/>
      <c r="AH682" s="33"/>
      <c r="AI682" s="33"/>
      <c r="AJ682" s="33"/>
      <c r="AK682" s="33"/>
      <c r="AL682" s="33"/>
      <c r="AM682" s="33"/>
    </row>
    <row r="683" spans="1:39" ht="15.75" customHeight="1">
      <c r="A683" s="35" t="s">
        <v>45</v>
      </c>
      <c r="B683" s="60" t="s">
        <v>46</v>
      </c>
      <c r="D683" s="42"/>
      <c r="E683" s="42"/>
      <c r="F683" s="220" t="s">
        <v>111</v>
      </c>
      <c r="G683" s="228" t="str">
        <f>IF(N683&lt;0, "N/A", (N683 - AA683)/(Z683-AA683))</f>
        <v>N/A</v>
      </c>
      <c r="H683" s="228" t="str">
        <f>IF(P683&lt;0, "N/A", (P683 - AA683)/(Z683-AA683))</f>
        <v>N/A</v>
      </c>
      <c r="I683" s="228" t="str">
        <f>IF(R683&lt;0, "N/A", (R683 - AA683)/(Z683-AA683))</f>
        <v>N/A</v>
      </c>
      <c r="J683" s="228" t="str">
        <f>IF(T683&lt;0, "N/A", (T683 - AA683)/(Z683-AA683))</f>
        <v>N/A</v>
      </c>
      <c r="K683" s="228" t="str">
        <f>IF(V683&lt;0, "N/A", (V683 - AA683)/(Z683-AA683))</f>
        <v>N/A</v>
      </c>
      <c r="L683" s="228" t="str">
        <f>IF(X683&lt;0, "N/A", (X683 - AA683)/(Z683-AA683))</f>
        <v>N/A</v>
      </c>
      <c r="M683" s="44" t="s">
        <v>2645</v>
      </c>
      <c r="N683" s="33">
        <v>-1</v>
      </c>
      <c r="O683" s="43" t="s">
        <v>3439</v>
      </c>
      <c r="P683" s="33">
        <v>-1</v>
      </c>
      <c r="Q683" s="43" t="s">
        <v>3440</v>
      </c>
      <c r="R683" s="33">
        <v>-1</v>
      </c>
      <c r="S683" s="43" t="s">
        <v>3441</v>
      </c>
      <c r="T683" s="33">
        <v>-1</v>
      </c>
      <c r="U683" s="43" t="s">
        <v>3442</v>
      </c>
      <c r="V683" s="33">
        <v>-1</v>
      </c>
      <c r="W683" s="43" t="s">
        <v>3443</v>
      </c>
      <c r="X683" s="33">
        <v>-1</v>
      </c>
      <c r="Y683" s="43" t="s">
        <v>3444</v>
      </c>
      <c r="Z683" s="33"/>
      <c r="AA683" s="33"/>
      <c r="AB683" s="33"/>
      <c r="AC683" s="33"/>
      <c r="AD683" s="33"/>
      <c r="AE683" s="33"/>
      <c r="AF683" s="33"/>
      <c r="AG683" s="33"/>
      <c r="AH683" s="33"/>
      <c r="AI683" s="33"/>
      <c r="AJ683" s="33"/>
      <c r="AK683" s="33"/>
      <c r="AL683" s="33"/>
      <c r="AM683" s="33"/>
    </row>
    <row r="684" spans="1:39" ht="15.75" customHeight="1">
      <c r="A684" s="35" t="s">
        <v>45</v>
      </c>
      <c r="B684" s="60" t="s">
        <v>46</v>
      </c>
      <c r="C684" s="48" t="s">
        <v>47</v>
      </c>
      <c r="D684" s="48"/>
      <c r="E684" s="48"/>
      <c r="F684" s="222"/>
      <c r="G684" s="240">
        <f t="shared" ref="G684:L684" si="536">ROUND(AVERAGE(G685,G705,G715),2)</f>
        <v>0.67</v>
      </c>
      <c r="H684" s="240">
        <f t="shared" si="536"/>
        <v>0.62</v>
      </c>
      <c r="I684" s="240">
        <f t="shared" si="536"/>
        <v>0.35</v>
      </c>
      <c r="J684" s="240">
        <f t="shared" si="536"/>
        <v>0.81</v>
      </c>
      <c r="K684" s="240">
        <f t="shared" si="536"/>
        <v>0.76</v>
      </c>
      <c r="L684" s="240">
        <f t="shared" si="536"/>
        <v>0.76</v>
      </c>
      <c r="M684" s="53"/>
      <c r="N684" s="54"/>
      <c r="O684" s="50"/>
      <c r="P684" s="54"/>
      <c r="Q684" s="50"/>
      <c r="R684" s="54"/>
      <c r="S684" s="50"/>
      <c r="T684" s="54"/>
      <c r="U684" s="50"/>
      <c r="V684" s="54"/>
      <c r="W684" s="50"/>
      <c r="X684" s="54"/>
      <c r="Y684" s="50"/>
      <c r="Z684" s="54"/>
      <c r="AA684" s="54"/>
      <c r="AB684" s="33"/>
      <c r="AC684" s="33"/>
      <c r="AD684" s="33"/>
      <c r="AE684" s="33"/>
      <c r="AF684" s="33"/>
      <c r="AG684" s="33"/>
      <c r="AH684" s="33"/>
      <c r="AI684" s="33"/>
      <c r="AJ684" s="33"/>
      <c r="AK684" s="33"/>
      <c r="AL684" s="33"/>
      <c r="AM684" s="33"/>
    </row>
    <row r="685" spans="1:39" ht="15.75" customHeight="1">
      <c r="A685" s="35" t="s">
        <v>45</v>
      </c>
      <c r="B685" s="60" t="s">
        <v>46</v>
      </c>
      <c r="C685" s="50" t="s">
        <v>47</v>
      </c>
      <c r="D685" s="42" t="s">
        <v>3445</v>
      </c>
      <c r="E685" s="42"/>
      <c r="F685" s="220"/>
      <c r="G685" s="248">
        <f t="shared" ref="G685:L685" si="537">ROUND(AVERAGE(G686:G704),2)</f>
        <v>0.56999999999999995</v>
      </c>
      <c r="H685" s="248">
        <f t="shared" si="537"/>
        <v>0.54</v>
      </c>
      <c r="I685" s="248">
        <f t="shared" si="537"/>
        <v>0.27</v>
      </c>
      <c r="J685" s="248">
        <f t="shared" si="537"/>
        <v>0.7</v>
      </c>
      <c r="K685" s="248">
        <f t="shared" si="537"/>
        <v>0.72</v>
      </c>
      <c r="L685" s="248">
        <f t="shared" si="537"/>
        <v>0.84</v>
      </c>
      <c r="M685" s="28"/>
      <c r="N685" s="33"/>
      <c r="O685" s="43"/>
      <c r="P685" s="33"/>
      <c r="Q685" s="43"/>
      <c r="R685" s="33"/>
      <c r="S685" s="43"/>
      <c r="T685" s="33"/>
      <c r="U685" s="43"/>
      <c r="V685" s="33"/>
      <c r="W685" s="43"/>
      <c r="X685" s="33"/>
      <c r="Y685" s="43"/>
      <c r="Z685" s="43"/>
      <c r="AA685" s="43"/>
      <c r="AB685" s="33"/>
      <c r="AC685" s="33"/>
      <c r="AD685" s="33"/>
      <c r="AE685" s="33"/>
      <c r="AF685" s="33"/>
      <c r="AG685" s="33"/>
      <c r="AH685" s="33"/>
      <c r="AI685" s="33"/>
      <c r="AJ685" s="33"/>
      <c r="AK685" s="33"/>
      <c r="AL685" s="33"/>
      <c r="AM685" s="33"/>
    </row>
    <row r="686" spans="1:39" ht="15.75" customHeight="1">
      <c r="A686" s="35" t="s">
        <v>45</v>
      </c>
      <c r="B686" s="60" t="s">
        <v>46</v>
      </c>
      <c r="C686" s="50" t="s">
        <v>47</v>
      </c>
      <c r="D686" s="43" t="s">
        <v>3445</v>
      </c>
      <c r="E686" s="43"/>
      <c r="F686" s="230" t="s">
        <v>3446</v>
      </c>
      <c r="G686" s="249">
        <f>IF(N686&lt;$Z686,1, IF(N686&gt;$AA686, 0, (N686-$AA686)/($Z686-$Z686)))</f>
        <v>1</v>
      </c>
      <c r="H686" s="249">
        <f>IF(P686&lt;$Z686,1, IF(P686&gt;$AA686, 0, (P686-$AA686)/($Z686-$Z686)))</f>
        <v>1</v>
      </c>
      <c r="I686" s="249" t="str">
        <f>IF(R686&lt;0,"N/A",IF(R686&lt;$Z686,1,IF(R686&gt;$AA686,0,(R686-$AA686)/($Z686-$Z686))))</f>
        <v>N/A</v>
      </c>
      <c r="J686" s="250">
        <f>IF(T686&lt;$Z686, 1, IF(T686&gt;$AA686,0, (T686-$AA686)/($Z686-$AA686)))</f>
        <v>0.60810810810810811</v>
      </c>
      <c r="K686" s="250">
        <f>IF(V686&lt;$Z686, 1, IF(V686&gt;$AA686,0, (V686-$AA686)/($Z686-$AA686)))</f>
        <v>0.21621621621621623</v>
      </c>
      <c r="L686" s="250">
        <f>IF(X686&lt;$Z686, 1, IF(X686&gt;$AA686,0, (X686-$AA686)/($Z686-$AA686)))</f>
        <v>0.63513513513513509</v>
      </c>
      <c r="M686" s="44" t="s">
        <v>1457</v>
      </c>
      <c r="N686" s="185">
        <v>57</v>
      </c>
      <c r="O686" s="43"/>
      <c r="P686" s="185">
        <v>28</v>
      </c>
      <c r="Q686" s="43"/>
      <c r="R686" s="185">
        <v>-1</v>
      </c>
      <c r="S686" s="43"/>
      <c r="T686" s="185">
        <v>90</v>
      </c>
      <c r="U686" s="42"/>
      <c r="V686" s="185">
        <v>119</v>
      </c>
      <c r="W686" s="43"/>
      <c r="X686" s="185">
        <v>88</v>
      </c>
      <c r="Y686" s="43"/>
      <c r="Z686" s="51">
        <v>61</v>
      </c>
      <c r="AA686" s="52">
        <v>135</v>
      </c>
      <c r="AB686" s="33"/>
      <c r="AC686" s="33"/>
      <c r="AD686" s="33"/>
      <c r="AE686" s="33"/>
      <c r="AF686" s="33"/>
      <c r="AG686" s="33"/>
      <c r="AH686" s="33"/>
      <c r="AI686" s="33"/>
      <c r="AJ686" s="33"/>
      <c r="AK686" s="33"/>
      <c r="AL686" s="33"/>
      <c r="AM686" s="33"/>
    </row>
    <row r="687" spans="1:39" ht="15.75" customHeight="1">
      <c r="A687" s="35" t="s">
        <v>45</v>
      </c>
      <c r="B687" s="60" t="s">
        <v>46</v>
      </c>
      <c r="C687" s="50" t="s">
        <v>47</v>
      </c>
      <c r="D687" s="43" t="s">
        <v>3445</v>
      </c>
      <c r="E687" s="43"/>
      <c r="F687" s="230" t="s">
        <v>3447</v>
      </c>
      <c r="G687" s="249">
        <f t="shared" ref="G687:G688" si="538">IF(N687&gt;$Z687,1, IF($AA687&gt;N687, 0, (N687-$AA687)/($Z687-$AA687)))</f>
        <v>1</v>
      </c>
      <c r="H687" s="249">
        <f t="shared" ref="H687:H688" si="539">IF(P687&gt;$Z687,1,IF($AA687&gt;P687,0,(P687-$AA687)/($Z687-$AA687)))</f>
        <v>1</v>
      </c>
      <c r="I687" s="249" t="str">
        <f t="shared" ref="I687:I688" si="540">IF(R686&lt;0,"N/A",IF(P687&gt;$Z687,1,IF($AA687&gt;P687,0,(P687-$AA687)/($Z687-$AA687))))</f>
        <v>N/A</v>
      </c>
      <c r="J687" s="249">
        <f t="shared" ref="J687:J688" si="541">IF(T687&gt;$Z687,1, IF($AA687&gt;T687, 0, (T687-$AA687)/($Z687-$AA687)))</f>
        <v>0.8571428571428571</v>
      </c>
      <c r="K687" s="249">
        <f t="shared" ref="K687:K688" si="542">IF(V687&gt;$Z687,1, IF($AA687&gt;V687, 0, (V687-$AA687)/($Z687-$AA687)))</f>
        <v>0.28571428571428592</v>
      </c>
      <c r="L687" s="228">
        <f t="shared" ref="L687:L688" si="543">IF(X687&gt;$Z687,1, IF($AA687&gt;X687, 0, (X687-$AA687)/($Z687-$AA687)))</f>
        <v>0.8571428571428571</v>
      </c>
      <c r="M687" s="44" t="s">
        <v>1457</v>
      </c>
      <c r="N687" s="185">
        <v>4.5999999999999996</v>
      </c>
      <c r="O687" s="43"/>
      <c r="P687" s="185">
        <v>4.7</v>
      </c>
      <c r="Q687" s="43"/>
      <c r="R687" s="185">
        <v>-1</v>
      </c>
      <c r="S687" s="43"/>
      <c r="T687" s="185">
        <v>3.6</v>
      </c>
      <c r="U687" s="42"/>
      <c r="V687" s="185">
        <v>3.2</v>
      </c>
      <c r="W687" s="43"/>
      <c r="X687" s="185">
        <v>3.6</v>
      </c>
      <c r="Y687" s="43"/>
      <c r="Z687" s="51">
        <v>3.7</v>
      </c>
      <c r="AA687" s="52">
        <v>3</v>
      </c>
      <c r="AB687" s="33"/>
      <c r="AC687" s="33"/>
      <c r="AD687" s="33"/>
      <c r="AE687" s="33"/>
      <c r="AF687" s="33"/>
      <c r="AG687" s="33"/>
      <c r="AH687" s="33"/>
      <c r="AI687" s="33"/>
      <c r="AJ687" s="33"/>
      <c r="AK687" s="33"/>
      <c r="AL687" s="33"/>
      <c r="AM687" s="33"/>
    </row>
    <row r="688" spans="1:39" ht="15.75" customHeight="1">
      <c r="A688" s="35" t="s">
        <v>45</v>
      </c>
      <c r="B688" s="60" t="s">
        <v>46</v>
      </c>
      <c r="C688" s="50" t="s">
        <v>47</v>
      </c>
      <c r="D688" s="43" t="s">
        <v>3445</v>
      </c>
      <c r="F688" s="230" t="s">
        <v>3448</v>
      </c>
      <c r="G688" s="249">
        <f t="shared" si="538"/>
        <v>1</v>
      </c>
      <c r="H688" s="249">
        <f t="shared" si="539"/>
        <v>0.74999999999999889</v>
      </c>
      <c r="I688" s="249" t="str">
        <f t="shared" si="540"/>
        <v>N/A</v>
      </c>
      <c r="J688" s="249">
        <f t="shared" si="541"/>
        <v>0</v>
      </c>
      <c r="K688" s="249">
        <f t="shared" si="542"/>
        <v>0</v>
      </c>
      <c r="L688" s="228">
        <f t="shared" si="543"/>
        <v>0</v>
      </c>
      <c r="M688" s="44" t="s">
        <v>1457</v>
      </c>
      <c r="N688" s="185">
        <v>5.5</v>
      </c>
      <c r="O688" s="43"/>
      <c r="P688" s="185">
        <v>5.3</v>
      </c>
      <c r="Q688" s="43"/>
      <c r="R688" s="185">
        <v>-1</v>
      </c>
      <c r="S688" s="43"/>
      <c r="T688" s="185">
        <v>4.7</v>
      </c>
      <c r="U688" s="42"/>
      <c r="V688" s="185">
        <v>4.9000000000000004</v>
      </c>
      <c r="W688" s="43"/>
      <c r="X688" s="185">
        <v>4.9000000000000004</v>
      </c>
      <c r="Y688" s="43"/>
      <c r="Z688" s="51">
        <v>5.4</v>
      </c>
      <c r="AA688" s="52">
        <v>5</v>
      </c>
      <c r="AB688" s="33"/>
      <c r="AC688" s="33"/>
      <c r="AD688" s="33"/>
      <c r="AE688" s="33"/>
      <c r="AF688" s="33"/>
      <c r="AG688" s="33"/>
      <c r="AH688" s="33"/>
      <c r="AI688" s="33"/>
      <c r="AJ688" s="33"/>
      <c r="AK688" s="33"/>
      <c r="AL688" s="33"/>
      <c r="AM688" s="33"/>
    </row>
    <row r="689" spans="1:39" ht="15.75" customHeight="1">
      <c r="A689" s="35" t="s">
        <v>45</v>
      </c>
      <c r="B689" s="60" t="s">
        <v>46</v>
      </c>
      <c r="C689" s="50" t="s">
        <v>47</v>
      </c>
      <c r="D689" s="43" t="s">
        <v>3445</v>
      </c>
      <c r="E689" s="43"/>
      <c r="F689" s="220" t="s">
        <v>3449</v>
      </c>
      <c r="G689" s="228">
        <f t="shared" ref="G689:G704" si="544">IF(N689&lt;0, "N/A", (N689 - AA689)/(Z689-AA689))</f>
        <v>0.97619047619047616</v>
      </c>
      <c r="H689" s="228">
        <f t="shared" ref="H689:H704" si="545">IF(P689&lt;0, "N/A", (P689 - AA689)/(Z689-AA689))</f>
        <v>0.8571428571428571</v>
      </c>
      <c r="I689" s="228">
        <f t="shared" ref="I689:I702" si="546">IF(R689&lt;0, "N/A", (R689 - AA689)/(Z689-AA689))</f>
        <v>0.75</v>
      </c>
      <c r="J689" s="228">
        <f t="shared" ref="J689:J704" si="547">IF(T689&lt;0, "N/A", (T689 - AA689)/(Z689-AA689))</f>
        <v>0.69047619047619047</v>
      </c>
      <c r="K689" s="228">
        <f t="shared" ref="K689:K704" si="548">IF(V689&lt;0, "N/A", (V689 - AA689)/(Z689-AA689))</f>
        <v>0.83333333333333337</v>
      </c>
      <c r="L689" s="228">
        <f t="shared" ref="L689:L700" si="549">IF(X689&lt;0, "N/A", (X689 - AA689)/(Z689-AA689))</f>
        <v>0.77380952380952384</v>
      </c>
      <c r="M689" s="44" t="s">
        <v>1457</v>
      </c>
      <c r="N689" s="185">
        <v>18</v>
      </c>
      <c r="O689" s="43" t="s">
        <v>3450</v>
      </c>
      <c r="P689" s="33">
        <v>28</v>
      </c>
      <c r="Q689" s="43" t="s">
        <v>3451</v>
      </c>
      <c r="R689" s="33">
        <v>37</v>
      </c>
      <c r="S689" s="43" t="s">
        <v>3452</v>
      </c>
      <c r="T689" s="33">
        <v>42</v>
      </c>
      <c r="U689" s="42" t="s">
        <v>3453</v>
      </c>
      <c r="V689" s="33">
        <v>30</v>
      </c>
      <c r="W689" s="43" t="s">
        <v>3454</v>
      </c>
      <c r="X689" s="33">
        <v>35</v>
      </c>
      <c r="Y689" s="43" t="s">
        <v>3455</v>
      </c>
      <c r="Z689" s="51">
        <v>16</v>
      </c>
      <c r="AA689" s="52">
        <v>100</v>
      </c>
      <c r="AB689" s="33"/>
      <c r="AC689" s="33"/>
      <c r="AD689" s="33"/>
      <c r="AE689" s="33"/>
      <c r="AF689" s="33"/>
      <c r="AG689" s="33"/>
      <c r="AH689" s="33"/>
      <c r="AI689" s="33"/>
      <c r="AJ689" s="33"/>
      <c r="AK689" s="33"/>
      <c r="AL689" s="33"/>
      <c r="AM689" s="33"/>
    </row>
    <row r="690" spans="1:39" ht="15.75" customHeight="1">
      <c r="A690" s="35" t="s">
        <v>45</v>
      </c>
      <c r="B690" s="60" t="s">
        <v>46</v>
      </c>
      <c r="C690" s="50" t="s">
        <v>47</v>
      </c>
      <c r="D690" s="43" t="s">
        <v>3445</v>
      </c>
      <c r="E690" s="43"/>
      <c r="F690" s="220" t="s">
        <v>3456</v>
      </c>
      <c r="G690" s="228">
        <f t="shared" si="544"/>
        <v>1</v>
      </c>
      <c r="H690" s="228">
        <f t="shared" si="545"/>
        <v>1</v>
      </c>
      <c r="I690" s="228">
        <f t="shared" si="546"/>
        <v>0</v>
      </c>
      <c r="J690" s="228">
        <f t="shared" si="547"/>
        <v>1</v>
      </c>
      <c r="K690" s="228">
        <f t="shared" si="548"/>
        <v>1</v>
      </c>
      <c r="L690" s="228">
        <f t="shared" si="549"/>
        <v>1</v>
      </c>
      <c r="M690" s="44" t="s">
        <v>120</v>
      </c>
      <c r="N690" s="33">
        <v>1</v>
      </c>
      <c r="O690" s="43" t="s">
        <v>3457</v>
      </c>
      <c r="P690" s="33">
        <v>1</v>
      </c>
      <c r="Q690" s="43" t="s">
        <v>3458</v>
      </c>
      <c r="R690" s="33">
        <v>0</v>
      </c>
      <c r="S690" s="43" t="s">
        <v>3459</v>
      </c>
      <c r="T690" s="33">
        <v>1</v>
      </c>
      <c r="U690" s="43" t="s">
        <v>129</v>
      </c>
      <c r="V690" s="33">
        <v>1</v>
      </c>
      <c r="W690" s="43" t="s">
        <v>3460</v>
      </c>
      <c r="X690" s="33">
        <v>1</v>
      </c>
      <c r="Y690" s="43" t="s">
        <v>3461</v>
      </c>
      <c r="Z690" s="51">
        <v>1</v>
      </c>
      <c r="AA690" s="66">
        <v>0</v>
      </c>
      <c r="AB690" s="33"/>
      <c r="AC690" s="33"/>
      <c r="AD690" s="33"/>
      <c r="AE690" s="33"/>
      <c r="AF690" s="33"/>
      <c r="AG690" s="33"/>
      <c r="AH690" s="33"/>
      <c r="AI690" s="33"/>
      <c r="AJ690" s="33"/>
      <c r="AK690" s="33"/>
      <c r="AL690" s="33"/>
      <c r="AM690" s="33"/>
    </row>
    <row r="691" spans="1:39" ht="15.75" customHeight="1">
      <c r="A691" s="35" t="s">
        <v>45</v>
      </c>
      <c r="B691" s="60" t="s">
        <v>46</v>
      </c>
      <c r="C691" s="50" t="s">
        <v>47</v>
      </c>
      <c r="D691" s="43" t="s">
        <v>3445</v>
      </c>
      <c r="E691" s="43"/>
      <c r="F691" s="220" t="s">
        <v>3462</v>
      </c>
      <c r="G691" s="228">
        <f t="shared" si="544"/>
        <v>1</v>
      </c>
      <c r="H691" s="228">
        <f t="shared" si="545"/>
        <v>1</v>
      </c>
      <c r="I691" s="228">
        <f t="shared" si="546"/>
        <v>0.5</v>
      </c>
      <c r="J691" s="228">
        <f t="shared" si="547"/>
        <v>1</v>
      </c>
      <c r="K691" s="228">
        <f t="shared" si="548"/>
        <v>1</v>
      </c>
      <c r="L691" s="228">
        <f t="shared" si="549"/>
        <v>1</v>
      </c>
      <c r="M691" s="44" t="s">
        <v>120</v>
      </c>
      <c r="N691" s="33">
        <v>1</v>
      </c>
      <c r="O691" s="43" t="s">
        <v>3463</v>
      </c>
      <c r="P691" s="33">
        <v>1</v>
      </c>
      <c r="Q691" s="43" t="s">
        <v>3464</v>
      </c>
      <c r="R691" s="33">
        <v>0.5</v>
      </c>
      <c r="S691" s="43" t="s">
        <v>3465</v>
      </c>
      <c r="T691" s="33">
        <v>1</v>
      </c>
      <c r="U691" s="43" t="s">
        <v>129</v>
      </c>
      <c r="V691" s="33">
        <v>1</v>
      </c>
      <c r="W691" s="43" t="s">
        <v>3466</v>
      </c>
      <c r="X691" s="33">
        <v>1</v>
      </c>
      <c r="Y691" s="43" t="s">
        <v>3467</v>
      </c>
      <c r="Z691" s="51">
        <v>1</v>
      </c>
      <c r="AA691" s="66">
        <v>0</v>
      </c>
      <c r="AB691" s="33"/>
      <c r="AC691" s="33"/>
      <c r="AD691" s="33"/>
      <c r="AE691" s="33"/>
      <c r="AF691" s="33"/>
      <c r="AG691" s="33"/>
      <c r="AH691" s="33"/>
      <c r="AI691" s="33"/>
      <c r="AJ691" s="33"/>
      <c r="AK691" s="33"/>
      <c r="AL691" s="33"/>
      <c r="AM691" s="33"/>
    </row>
    <row r="692" spans="1:39" ht="15.75" customHeight="1">
      <c r="A692" s="35" t="s">
        <v>45</v>
      </c>
      <c r="B692" s="60" t="s">
        <v>46</v>
      </c>
      <c r="C692" s="50" t="s">
        <v>47</v>
      </c>
      <c r="D692" s="43" t="s">
        <v>3445</v>
      </c>
      <c r="E692" s="43"/>
      <c r="F692" s="220" t="s">
        <v>3468</v>
      </c>
      <c r="G692" s="228">
        <f t="shared" si="544"/>
        <v>0.5</v>
      </c>
      <c r="H692" s="228">
        <f t="shared" si="545"/>
        <v>0</v>
      </c>
      <c r="I692" s="228">
        <f t="shared" si="546"/>
        <v>0</v>
      </c>
      <c r="J692" s="228">
        <f t="shared" si="547"/>
        <v>1</v>
      </c>
      <c r="K692" s="228">
        <f t="shared" si="548"/>
        <v>1</v>
      </c>
      <c r="L692" s="228">
        <f t="shared" si="549"/>
        <v>1</v>
      </c>
      <c r="M692" s="44" t="s">
        <v>120</v>
      </c>
      <c r="N692" s="33">
        <v>0.5</v>
      </c>
      <c r="O692" s="43" t="s">
        <v>3469</v>
      </c>
      <c r="P692" s="33">
        <v>0</v>
      </c>
      <c r="Q692" s="43" t="s">
        <v>3470</v>
      </c>
      <c r="R692" s="33">
        <v>0</v>
      </c>
      <c r="S692" s="43" t="s">
        <v>3471</v>
      </c>
      <c r="T692" s="33">
        <v>1</v>
      </c>
      <c r="U692" s="43" t="s">
        <v>129</v>
      </c>
      <c r="V692" s="33">
        <v>1</v>
      </c>
      <c r="W692" s="43" t="s">
        <v>3472</v>
      </c>
      <c r="X692" s="33">
        <v>1</v>
      </c>
      <c r="Y692" s="43" t="s">
        <v>3473</v>
      </c>
      <c r="Z692" s="51">
        <v>1</v>
      </c>
      <c r="AA692" s="66">
        <v>0</v>
      </c>
      <c r="AB692" s="33"/>
      <c r="AC692" s="33"/>
      <c r="AD692" s="33"/>
      <c r="AE692" s="33"/>
      <c r="AF692" s="33"/>
      <c r="AG692" s="33"/>
      <c r="AH692" s="33"/>
      <c r="AI692" s="33"/>
      <c r="AJ692" s="33"/>
      <c r="AK692" s="33"/>
      <c r="AL692" s="33"/>
      <c r="AM692" s="33"/>
    </row>
    <row r="693" spans="1:39" ht="15.75" customHeight="1">
      <c r="A693" s="35" t="s">
        <v>45</v>
      </c>
      <c r="B693" s="60" t="s">
        <v>46</v>
      </c>
      <c r="C693" s="50" t="s">
        <v>47</v>
      </c>
      <c r="D693" s="43" t="s">
        <v>3445</v>
      </c>
      <c r="E693" s="43"/>
      <c r="F693" s="220" t="s">
        <v>3474</v>
      </c>
      <c r="G693" s="228">
        <f t="shared" si="544"/>
        <v>0.5</v>
      </c>
      <c r="H693" s="228">
        <f t="shared" si="545"/>
        <v>0.5</v>
      </c>
      <c r="I693" s="228">
        <f t="shared" si="546"/>
        <v>0</v>
      </c>
      <c r="J693" s="228">
        <f t="shared" si="547"/>
        <v>1</v>
      </c>
      <c r="K693" s="228">
        <f t="shared" si="548"/>
        <v>1</v>
      </c>
      <c r="L693" s="228">
        <f t="shared" si="549"/>
        <v>1</v>
      </c>
      <c r="M693" s="44" t="s">
        <v>120</v>
      </c>
      <c r="N693" s="33">
        <v>0.5</v>
      </c>
      <c r="O693" s="43" t="s">
        <v>3475</v>
      </c>
      <c r="P693" s="33">
        <v>0.5</v>
      </c>
      <c r="Q693" s="43" t="s">
        <v>3476</v>
      </c>
      <c r="R693" s="33">
        <v>0</v>
      </c>
      <c r="S693" s="43" t="s">
        <v>3477</v>
      </c>
      <c r="T693" s="33">
        <v>1</v>
      </c>
      <c r="U693" s="43" t="s">
        <v>129</v>
      </c>
      <c r="V693" s="33">
        <v>1</v>
      </c>
      <c r="W693" s="43" t="s">
        <v>3478</v>
      </c>
      <c r="X693" s="33">
        <v>1</v>
      </c>
      <c r="Y693" s="43" t="s">
        <v>3479</v>
      </c>
      <c r="Z693" s="51">
        <v>1</v>
      </c>
      <c r="AA693" s="66">
        <v>0</v>
      </c>
      <c r="AB693" s="33"/>
      <c r="AC693" s="33"/>
      <c r="AD693" s="33"/>
      <c r="AE693" s="33"/>
      <c r="AF693" s="33"/>
      <c r="AG693" s="33"/>
      <c r="AH693" s="33"/>
      <c r="AI693" s="33"/>
      <c r="AJ693" s="33"/>
      <c r="AK693" s="33"/>
      <c r="AL693" s="33"/>
      <c r="AM693" s="33"/>
    </row>
    <row r="694" spans="1:39" ht="15.75" customHeight="1">
      <c r="A694" s="35" t="s">
        <v>45</v>
      </c>
      <c r="B694" s="60" t="s">
        <v>46</v>
      </c>
      <c r="C694" s="50" t="s">
        <v>47</v>
      </c>
      <c r="D694" s="43" t="s">
        <v>3445</v>
      </c>
      <c r="E694" s="43"/>
      <c r="F694" s="220" t="s">
        <v>3480</v>
      </c>
      <c r="G694" s="228">
        <f t="shared" si="544"/>
        <v>1</v>
      </c>
      <c r="H694" s="228">
        <f t="shared" si="545"/>
        <v>1</v>
      </c>
      <c r="I694" s="228">
        <f t="shared" si="546"/>
        <v>0</v>
      </c>
      <c r="J694" s="228">
        <f t="shared" si="547"/>
        <v>1</v>
      </c>
      <c r="K694" s="228">
        <f t="shared" si="548"/>
        <v>1</v>
      </c>
      <c r="L694" s="228">
        <f t="shared" si="549"/>
        <v>1</v>
      </c>
      <c r="M694" s="44" t="s">
        <v>120</v>
      </c>
      <c r="N694" s="33">
        <v>1</v>
      </c>
      <c r="O694" s="43" t="s">
        <v>3481</v>
      </c>
      <c r="P694" s="33">
        <v>1</v>
      </c>
      <c r="Q694" s="43" t="s">
        <v>3482</v>
      </c>
      <c r="R694" s="33">
        <v>0</v>
      </c>
      <c r="S694" s="43" t="s">
        <v>3483</v>
      </c>
      <c r="T694" s="33">
        <v>1</v>
      </c>
      <c r="U694" s="43" t="s">
        <v>129</v>
      </c>
      <c r="V694" s="33">
        <v>1</v>
      </c>
      <c r="W694" s="43" t="s">
        <v>3484</v>
      </c>
      <c r="X694" s="33">
        <v>1</v>
      </c>
      <c r="Y694" s="43" t="s">
        <v>3485</v>
      </c>
      <c r="Z694" s="51">
        <v>1</v>
      </c>
      <c r="AA694" s="66">
        <v>0</v>
      </c>
      <c r="AB694" s="33"/>
      <c r="AC694" s="33"/>
      <c r="AD694" s="33"/>
      <c r="AE694" s="33"/>
      <c r="AF694" s="33"/>
      <c r="AG694" s="33"/>
      <c r="AH694" s="33"/>
      <c r="AI694" s="33"/>
      <c r="AJ694" s="33"/>
      <c r="AK694" s="33"/>
      <c r="AL694" s="33"/>
      <c r="AM694" s="33"/>
    </row>
    <row r="695" spans="1:39" ht="15.75" customHeight="1">
      <c r="A695" s="35" t="s">
        <v>45</v>
      </c>
      <c r="B695" s="60" t="s">
        <v>46</v>
      </c>
      <c r="C695" s="50" t="s">
        <v>47</v>
      </c>
      <c r="D695" s="43" t="s">
        <v>3445</v>
      </c>
      <c r="E695" s="43"/>
      <c r="F695" s="220" t="s">
        <v>3486</v>
      </c>
      <c r="G695" s="228">
        <f t="shared" si="544"/>
        <v>0</v>
      </c>
      <c r="H695" s="228">
        <f t="shared" si="545"/>
        <v>0</v>
      </c>
      <c r="I695" s="228">
        <f t="shared" si="546"/>
        <v>0</v>
      </c>
      <c r="J695" s="228">
        <f t="shared" si="547"/>
        <v>0.5</v>
      </c>
      <c r="K695" s="228">
        <f t="shared" si="548"/>
        <v>1</v>
      </c>
      <c r="L695" s="228">
        <f t="shared" si="549"/>
        <v>1</v>
      </c>
      <c r="M695" s="44" t="s">
        <v>120</v>
      </c>
      <c r="N695" s="33">
        <v>0</v>
      </c>
      <c r="O695" s="43" t="s">
        <v>3487</v>
      </c>
      <c r="P695" s="33">
        <v>0</v>
      </c>
      <c r="Q695" s="43" t="s">
        <v>3488</v>
      </c>
      <c r="R695" s="33">
        <v>0</v>
      </c>
      <c r="S695" s="43" t="s">
        <v>3489</v>
      </c>
      <c r="T695" s="33">
        <v>0.5</v>
      </c>
      <c r="U695" s="43" t="s">
        <v>3490</v>
      </c>
      <c r="V695" s="33">
        <v>1</v>
      </c>
      <c r="W695" s="43" t="s">
        <v>3491</v>
      </c>
      <c r="X695" s="33">
        <v>1</v>
      </c>
      <c r="Y695" s="43" t="s">
        <v>3492</v>
      </c>
      <c r="Z695" s="51">
        <v>1</v>
      </c>
      <c r="AA695" s="66">
        <v>0</v>
      </c>
      <c r="AB695" s="33"/>
      <c r="AC695" s="33"/>
      <c r="AD695" s="33"/>
      <c r="AE695" s="33"/>
      <c r="AF695" s="33"/>
      <c r="AG695" s="33"/>
      <c r="AH695" s="33"/>
      <c r="AI695" s="33"/>
      <c r="AJ695" s="33"/>
      <c r="AK695" s="33"/>
      <c r="AL695" s="33"/>
      <c r="AM695" s="33"/>
    </row>
    <row r="696" spans="1:39" ht="15.75" customHeight="1">
      <c r="A696" s="35" t="s">
        <v>45</v>
      </c>
      <c r="B696" s="60" t="s">
        <v>46</v>
      </c>
      <c r="C696" s="50" t="s">
        <v>47</v>
      </c>
      <c r="D696" s="43" t="s">
        <v>3445</v>
      </c>
      <c r="E696" s="43"/>
      <c r="F696" s="220" t="s">
        <v>3493</v>
      </c>
      <c r="G696" s="228">
        <f t="shared" si="544"/>
        <v>0.5</v>
      </c>
      <c r="H696" s="228">
        <f t="shared" si="545"/>
        <v>0.5</v>
      </c>
      <c r="I696" s="228">
        <f t="shared" si="546"/>
        <v>0.5</v>
      </c>
      <c r="J696" s="228">
        <f t="shared" si="547"/>
        <v>1</v>
      </c>
      <c r="K696" s="228">
        <f t="shared" si="548"/>
        <v>1</v>
      </c>
      <c r="L696" s="228">
        <f t="shared" si="549"/>
        <v>1</v>
      </c>
      <c r="M696" s="44" t="s">
        <v>120</v>
      </c>
      <c r="N696" s="33">
        <v>0.5</v>
      </c>
      <c r="O696" s="43" t="s">
        <v>3494</v>
      </c>
      <c r="P696" s="33">
        <v>0.5</v>
      </c>
      <c r="Q696" s="43" t="s">
        <v>3495</v>
      </c>
      <c r="R696" s="33">
        <v>0.5</v>
      </c>
      <c r="S696" s="43" t="s">
        <v>3496</v>
      </c>
      <c r="T696" s="33">
        <v>1</v>
      </c>
      <c r="U696" s="43" t="s">
        <v>129</v>
      </c>
      <c r="V696" s="33">
        <v>1</v>
      </c>
      <c r="W696" s="43" t="s">
        <v>3497</v>
      </c>
      <c r="X696" s="33">
        <v>1</v>
      </c>
      <c r="Y696" s="43" t="s">
        <v>3498</v>
      </c>
      <c r="Z696" s="51">
        <v>1</v>
      </c>
      <c r="AA696" s="66">
        <v>0</v>
      </c>
      <c r="AB696" s="33"/>
      <c r="AC696" s="33"/>
      <c r="AD696" s="33"/>
      <c r="AE696" s="33"/>
      <c r="AF696" s="33"/>
      <c r="AG696" s="33"/>
      <c r="AH696" s="33"/>
      <c r="AI696" s="33"/>
      <c r="AJ696" s="33"/>
      <c r="AK696" s="33"/>
      <c r="AL696" s="33"/>
      <c r="AM696" s="33"/>
    </row>
    <row r="697" spans="1:39" ht="15.75" customHeight="1">
      <c r="A697" s="35" t="s">
        <v>45</v>
      </c>
      <c r="B697" s="60" t="s">
        <v>46</v>
      </c>
      <c r="C697" s="50" t="s">
        <v>47</v>
      </c>
      <c r="D697" s="43" t="s">
        <v>3445</v>
      </c>
      <c r="E697" s="43"/>
      <c r="F697" s="220" t="s">
        <v>3499</v>
      </c>
      <c r="G697" s="228">
        <f t="shared" si="544"/>
        <v>0</v>
      </c>
      <c r="H697" s="228">
        <f t="shared" si="545"/>
        <v>0</v>
      </c>
      <c r="I697" s="228">
        <f t="shared" si="546"/>
        <v>0</v>
      </c>
      <c r="J697" s="228">
        <f t="shared" si="547"/>
        <v>1</v>
      </c>
      <c r="K697" s="228">
        <f t="shared" si="548"/>
        <v>1</v>
      </c>
      <c r="L697" s="228">
        <f t="shared" si="549"/>
        <v>1</v>
      </c>
      <c r="M697" s="44" t="s">
        <v>120</v>
      </c>
      <c r="N697" s="33">
        <v>0</v>
      </c>
      <c r="O697" s="43" t="s">
        <v>3500</v>
      </c>
      <c r="P697" s="33">
        <v>0</v>
      </c>
      <c r="Q697" s="43" t="s">
        <v>3501</v>
      </c>
      <c r="R697" s="33">
        <v>0</v>
      </c>
      <c r="S697" s="43" t="s">
        <v>3502</v>
      </c>
      <c r="T697" s="33">
        <v>1</v>
      </c>
      <c r="U697" s="43" t="s">
        <v>129</v>
      </c>
      <c r="V697" s="33">
        <v>1</v>
      </c>
      <c r="W697" s="43" t="s">
        <v>3503</v>
      </c>
      <c r="X697" s="33">
        <v>1</v>
      </c>
      <c r="Y697" s="43" t="s">
        <v>3504</v>
      </c>
      <c r="Z697" s="51">
        <v>1</v>
      </c>
      <c r="AA697" s="66">
        <v>0</v>
      </c>
      <c r="AB697" s="33"/>
      <c r="AC697" s="33"/>
      <c r="AD697" s="33"/>
      <c r="AE697" s="33"/>
      <c r="AF697" s="33"/>
      <c r="AG697" s="33"/>
      <c r="AH697" s="33"/>
      <c r="AI697" s="33"/>
      <c r="AJ697" s="33"/>
      <c r="AK697" s="33"/>
      <c r="AL697" s="33"/>
      <c r="AM697" s="33"/>
    </row>
    <row r="698" spans="1:39" ht="15.75" customHeight="1">
      <c r="A698" s="35" t="s">
        <v>45</v>
      </c>
      <c r="B698" s="60" t="s">
        <v>46</v>
      </c>
      <c r="C698" s="50" t="s">
        <v>47</v>
      </c>
      <c r="D698" s="43" t="s">
        <v>3445</v>
      </c>
      <c r="E698" s="43"/>
      <c r="F698" s="220" t="s">
        <v>3505</v>
      </c>
      <c r="G698" s="228">
        <f t="shared" si="544"/>
        <v>0</v>
      </c>
      <c r="H698" s="228">
        <f t="shared" si="545"/>
        <v>0</v>
      </c>
      <c r="I698" s="228">
        <f t="shared" si="546"/>
        <v>0</v>
      </c>
      <c r="J698" s="228">
        <f t="shared" si="547"/>
        <v>0.5</v>
      </c>
      <c r="K698" s="228">
        <f t="shared" si="548"/>
        <v>0.5</v>
      </c>
      <c r="L698" s="228">
        <f t="shared" si="549"/>
        <v>1</v>
      </c>
      <c r="M698" s="44" t="s">
        <v>120</v>
      </c>
      <c r="N698" s="33">
        <v>0</v>
      </c>
      <c r="O698" s="43" t="s">
        <v>3506</v>
      </c>
      <c r="P698" s="33">
        <v>0</v>
      </c>
      <c r="Q698" s="43" t="s">
        <v>3507</v>
      </c>
      <c r="R698" s="33">
        <v>0</v>
      </c>
      <c r="S698" s="43" t="s">
        <v>3508</v>
      </c>
      <c r="T698" s="33">
        <v>0.5</v>
      </c>
      <c r="U698" s="43" t="s">
        <v>3509</v>
      </c>
      <c r="V698" s="185">
        <v>0.5</v>
      </c>
      <c r="W698" s="43" t="s">
        <v>3510</v>
      </c>
      <c r="X698" s="33">
        <v>1</v>
      </c>
      <c r="Y698" s="43" t="s">
        <v>3511</v>
      </c>
      <c r="Z698" s="51">
        <v>1</v>
      </c>
      <c r="AA698" s="66">
        <v>0</v>
      </c>
      <c r="AB698" s="33"/>
      <c r="AC698" s="33"/>
      <c r="AD698" s="33"/>
      <c r="AE698" s="33"/>
      <c r="AF698" s="33"/>
      <c r="AG698" s="33"/>
      <c r="AH698" s="33"/>
      <c r="AI698" s="33"/>
      <c r="AJ698" s="33"/>
      <c r="AK698" s="33"/>
      <c r="AL698" s="33"/>
      <c r="AM698" s="33"/>
    </row>
    <row r="699" spans="1:39" ht="15.75" customHeight="1">
      <c r="A699" s="35" t="s">
        <v>45</v>
      </c>
      <c r="B699" s="60" t="s">
        <v>46</v>
      </c>
      <c r="C699" s="50" t="s">
        <v>47</v>
      </c>
      <c r="D699" s="43" t="s">
        <v>3445</v>
      </c>
      <c r="E699" s="43"/>
      <c r="F699" s="220" t="s">
        <v>3512</v>
      </c>
      <c r="G699" s="228">
        <f t="shared" si="544"/>
        <v>0</v>
      </c>
      <c r="H699" s="228">
        <f t="shared" si="545"/>
        <v>0</v>
      </c>
      <c r="I699" s="228">
        <f t="shared" si="546"/>
        <v>0</v>
      </c>
      <c r="J699" s="228">
        <f t="shared" si="547"/>
        <v>0</v>
      </c>
      <c r="K699" s="228">
        <f t="shared" si="548"/>
        <v>1</v>
      </c>
      <c r="L699" s="228">
        <f t="shared" si="549"/>
        <v>1</v>
      </c>
      <c r="M699" s="44" t="s">
        <v>120</v>
      </c>
      <c r="N699" s="33">
        <v>0</v>
      </c>
      <c r="O699" s="43" t="s">
        <v>3513</v>
      </c>
      <c r="P699" s="33">
        <v>0</v>
      </c>
      <c r="Q699" s="43" t="s">
        <v>3507</v>
      </c>
      <c r="R699" s="33">
        <v>0</v>
      </c>
      <c r="S699" s="43" t="s">
        <v>220</v>
      </c>
      <c r="T699" s="33">
        <v>0</v>
      </c>
      <c r="U699" s="43" t="s">
        <v>3514</v>
      </c>
      <c r="V699" s="33">
        <v>1</v>
      </c>
      <c r="W699" s="43" t="s">
        <v>3515</v>
      </c>
      <c r="X699" s="33">
        <v>1</v>
      </c>
      <c r="Y699" s="43" t="s">
        <v>3516</v>
      </c>
      <c r="Z699" s="51">
        <v>1</v>
      </c>
      <c r="AA699" s="66">
        <v>0</v>
      </c>
      <c r="AB699" s="33"/>
      <c r="AC699" s="33"/>
      <c r="AD699" s="33"/>
      <c r="AE699" s="33"/>
      <c r="AF699" s="33"/>
      <c r="AG699" s="33"/>
      <c r="AH699" s="33"/>
      <c r="AI699" s="33"/>
      <c r="AJ699" s="33"/>
      <c r="AK699" s="33"/>
      <c r="AL699" s="33"/>
      <c r="AM699" s="33"/>
    </row>
    <row r="700" spans="1:39" ht="15.75" customHeight="1">
      <c r="A700" s="35" t="s">
        <v>45</v>
      </c>
      <c r="B700" s="60" t="s">
        <v>46</v>
      </c>
      <c r="C700" s="50" t="s">
        <v>47</v>
      </c>
      <c r="D700" s="43" t="s">
        <v>3445</v>
      </c>
      <c r="E700" s="43"/>
      <c r="F700" s="220" t="s">
        <v>3517</v>
      </c>
      <c r="G700" s="243">
        <f t="shared" si="544"/>
        <v>0.16615384615384615</v>
      </c>
      <c r="H700" s="243">
        <f t="shared" si="545"/>
        <v>0.25230769230769229</v>
      </c>
      <c r="I700" s="243">
        <f t="shared" si="546"/>
        <v>0.46923076923076923</v>
      </c>
      <c r="J700" s="243">
        <f t="shared" si="547"/>
        <v>0.90769230769230758</v>
      </c>
      <c r="K700" s="243">
        <f t="shared" si="548"/>
        <v>0.65692307692307683</v>
      </c>
      <c r="L700" s="243">
        <f t="shared" si="549"/>
        <v>0.92307692307692302</v>
      </c>
      <c r="M700" s="44" t="s">
        <v>502</v>
      </c>
      <c r="N700" s="195">
        <v>0.108</v>
      </c>
      <c r="O700" s="43" t="s">
        <v>3518</v>
      </c>
      <c r="P700" s="195">
        <v>0.16400000000000001</v>
      </c>
      <c r="Q700" s="43" t="s">
        <v>3519</v>
      </c>
      <c r="R700" s="195">
        <v>0.30499999999999999</v>
      </c>
      <c r="S700" s="43" t="s">
        <v>3520</v>
      </c>
      <c r="T700" s="195">
        <v>0.59</v>
      </c>
      <c r="U700" s="43" t="s">
        <v>3521</v>
      </c>
      <c r="V700" s="195">
        <v>0.42699999999999999</v>
      </c>
      <c r="W700" s="43" t="s">
        <v>3522</v>
      </c>
      <c r="X700" s="195">
        <v>0.6</v>
      </c>
      <c r="Y700" s="43" t="s">
        <v>3523</v>
      </c>
      <c r="Z700" s="55">
        <v>0.65</v>
      </c>
      <c r="AA700" s="59">
        <v>0</v>
      </c>
      <c r="AB700" s="33"/>
      <c r="AC700" s="33"/>
      <c r="AD700" s="33"/>
      <c r="AE700" s="33"/>
      <c r="AF700" s="33"/>
      <c r="AG700" s="33"/>
      <c r="AH700" s="33"/>
      <c r="AI700" s="33"/>
      <c r="AJ700" s="33"/>
      <c r="AK700" s="33"/>
      <c r="AL700" s="33"/>
      <c r="AM700" s="33"/>
    </row>
    <row r="701" spans="1:39" ht="15.75" customHeight="1">
      <c r="A701" s="35" t="s">
        <v>45</v>
      </c>
      <c r="B701" s="60" t="s">
        <v>46</v>
      </c>
      <c r="C701" s="50" t="s">
        <v>47</v>
      </c>
      <c r="D701" s="43" t="s">
        <v>3445</v>
      </c>
      <c r="E701" s="43"/>
      <c r="F701" s="220" t="s">
        <v>3524</v>
      </c>
      <c r="G701" s="243">
        <f t="shared" si="544"/>
        <v>0.28169014084507044</v>
      </c>
      <c r="H701" s="243">
        <f t="shared" si="545"/>
        <v>0.73380281690140847</v>
      </c>
      <c r="I701" s="243">
        <f t="shared" si="546"/>
        <v>0.37323943661971837</v>
      </c>
      <c r="J701" s="243">
        <f t="shared" si="547"/>
        <v>0.61971830985915499</v>
      </c>
      <c r="K701" s="243">
        <f t="shared" si="548"/>
        <v>0.52535211267605642</v>
      </c>
      <c r="L701" s="228">
        <f>IF(X701&lt;0, "N/A",IF(X701&gt;Z701,1, (X701 - AA701)/(Z701-AA701)))</f>
        <v>1</v>
      </c>
      <c r="M701" s="44" t="s">
        <v>502</v>
      </c>
      <c r="N701" s="198">
        <v>0.2</v>
      </c>
      <c r="O701" s="43" t="s">
        <v>3525</v>
      </c>
      <c r="P701" s="195">
        <v>0.52100000000000002</v>
      </c>
      <c r="Q701" s="43" t="s">
        <v>3526</v>
      </c>
      <c r="R701" s="195">
        <v>0.26500000000000001</v>
      </c>
      <c r="S701" s="43" t="s">
        <v>3527</v>
      </c>
      <c r="T701" s="195">
        <v>0.44</v>
      </c>
      <c r="U701" s="43" t="s">
        <v>3528</v>
      </c>
      <c r="V701" s="195">
        <v>0.373</v>
      </c>
      <c r="W701" s="43" t="s">
        <v>3529</v>
      </c>
      <c r="X701" s="195">
        <v>0.81599999999999995</v>
      </c>
      <c r="Y701" s="43" t="s">
        <v>3530</v>
      </c>
      <c r="Z701" s="55">
        <v>0.71</v>
      </c>
      <c r="AA701" s="59">
        <v>0</v>
      </c>
      <c r="AB701" s="33"/>
      <c r="AC701" s="33"/>
      <c r="AD701" s="33"/>
      <c r="AE701" s="33"/>
      <c r="AF701" s="33"/>
      <c r="AG701" s="33"/>
      <c r="AH701" s="33"/>
      <c r="AI701" s="33"/>
      <c r="AJ701" s="33"/>
      <c r="AK701" s="33"/>
      <c r="AL701" s="33"/>
      <c r="AM701" s="33"/>
    </row>
    <row r="702" spans="1:39" ht="15.75" customHeight="1">
      <c r="A702" s="35" t="s">
        <v>45</v>
      </c>
      <c r="B702" s="60" t="s">
        <v>46</v>
      </c>
      <c r="C702" s="50" t="s">
        <v>47</v>
      </c>
      <c r="D702" s="43" t="s">
        <v>3445</v>
      </c>
      <c r="E702" s="43"/>
      <c r="F702" s="220" t="s">
        <v>3531</v>
      </c>
      <c r="G702" s="243">
        <f t="shared" si="544"/>
        <v>0.61441072425991439</v>
      </c>
      <c r="H702" s="243">
        <f t="shared" si="545"/>
        <v>0.39843604542915656</v>
      </c>
      <c r="I702" s="243">
        <f t="shared" si="546"/>
        <v>0.11636566747346862</v>
      </c>
      <c r="J702" s="243">
        <f t="shared" si="547"/>
        <v>0.63302923105566933</v>
      </c>
      <c r="K702" s="243">
        <f t="shared" si="548"/>
        <v>0.63116738037609388</v>
      </c>
      <c r="L702" s="243">
        <f t="shared" ref="L702:L704" si="550">IF(X702&lt;0, "N/A", (X702 - AA702)/(Z702-AA702))</f>
        <v>0.65164773785142427</v>
      </c>
      <c r="M702" s="44" t="s">
        <v>1457</v>
      </c>
      <c r="N702" s="198">
        <v>0.33</v>
      </c>
      <c r="O702" s="188" t="s">
        <v>3532</v>
      </c>
      <c r="P702" s="198">
        <v>0.214</v>
      </c>
      <c r="Q702" s="43" t="s">
        <v>3533</v>
      </c>
      <c r="R702" s="195">
        <v>6.25E-2</v>
      </c>
      <c r="S702" s="43" t="s">
        <v>3534</v>
      </c>
      <c r="T702" s="195">
        <v>0.34</v>
      </c>
      <c r="U702" s="43" t="s">
        <v>3535</v>
      </c>
      <c r="V702" s="195">
        <v>0.33900000000000002</v>
      </c>
      <c r="W702" s="43" t="s">
        <v>3536</v>
      </c>
      <c r="X702" s="195">
        <v>0.35</v>
      </c>
      <c r="Y702" s="43" t="s">
        <v>3537</v>
      </c>
      <c r="Z702" s="58">
        <v>0.53710000000000002</v>
      </c>
      <c r="AA702" s="59">
        <v>0</v>
      </c>
      <c r="AB702" s="33"/>
      <c r="AC702" s="33"/>
      <c r="AD702" s="33"/>
      <c r="AE702" s="33"/>
      <c r="AF702" s="33"/>
      <c r="AG702" s="33"/>
      <c r="AH702" s="33"/>
      <c r="AI702" s="33"/>
      <c r="AJ702" s="33"/>
      <c r="AK702" s="33"/>
      <c r="AL702" s="33"/>
      <c r="AM702" s="33"/>
    </row>
    <row r="703" spans="1:39" ht="15.75" customHeight="1">
      <c r="A703" s="35" t="s">
        <v>45</v>
      </c>
      <c r="B703" s="60" t="s">
        <v>46</v>
      </c>
      <c r="C703" s="50" t="s">
        <v>47</v>
      </c>
      <c r="D703" s="43" t="s">
        <v>3445</v>
      </c>
      <c r="E703" s="43"/>
      <c r="F703" s="220" t="s">
        <v>3538</v>
      </c>
      <c r="G703" s="243">
        <f t="shared" si="544"/>
        <v>0.68102444703143183</v>
      </c>
      <c r="H703" s="243">
        <f t="shared" si="545"/>
        <v>0.74272409778812576</v>
      </c>
      <c r="I703" s="228">
        <f>IF(R703&lt;0, "N/A", IF(R703&gt;Z703,1,(R703 - AA703)/(Z703-AA703)))</f>
        <v>1</v>
      </c>
      <c r="J703" s="243">
        <f t="shared" si="547"/>
        <v>0.60419091967403959</v>
      </c>
      <c r="K703" s="243">
        <f t="shared" si="548"/>
        <v>0.49359720605355062</v>
      </c>
      <c r="L703" s="243">
        <f t="shared" si="550"/>
        <v>0.63562281722933645</v>
      </c>
      <c r="M703" s="44" t="s">
        <v>1457</v>
      </c>
      <c r="N703" s="195">
        <v>0.58499999999999996</v>
      </c>
      <c r="O703" s="43" t="s">
        <v>3539</v>
      </c>
      <c r="P703" s="195">
        <v>0.63800000000000001</v>
      </c>
      <c r="Q703" s="43" t="s">
        <v>3540</v>
      </c>
      <c r="R703" s="195">
        <v>0.86599999999999999</v>
      </c>
      <c r="S703" s="43" t="s">
        <v>3541</v>
      </c>
      <c r="T703" s="198">
        <v>0.51900000000000002</v>
      </c>
      <c r="U703" s="188" t="s">
        <v>3542</v>
      </c>
      <c r="V703" s="195">
        <v>0.42399999999999999</v>
      </c>
      <c r="W703" s="43" t="s">
        <v>3543</v>
      </c>
      <c r="X703" s="195">
        <v>0.54600000000000004</v>
      </c>
      <c r="Y703" s="43" t="s">
        <v>3544</v>
      </c>
      <c r="Z703" s="58">
        <v>0.85899999999999999</v>
      </c>
      <c r="AA703" s="59">
        <v>0</v>
      </c>
      <c r="AB703" s="33"/>
      <c r="AC703" s="33"/>
      <c r="AD703" s="33"/>
      <c r="AE703" s="33"/>
      <c r="AF703" s="33"/>
      <c r="AG703" s="33"/>
      <c r="AH703" s="33"/>
      <c r="AI703" s="33"/>
      <c r="AJ703" s="33"/>
      <c r="AK703" s="33"/>
      <c r="AL703" s="33"/>
      <c r="AM703" s="33"/>
    </row>
    <row r="704" spans="1:39" ht="15.75" customHeight="1">
      <c r="A704" s="35" t="s">
        <v>45</v>
      </c>
      <c r="B704" s="60" t="s">
        <v>46</v>
      </c>
      <c r="C704" s="50" t="s">
        <v>47</v>
      </c>
      <c r="D704" s="43" t="s">
        <v>3445</v>
      </c>
      <c r="E704" s="43"/>
      <c r="F704" s="220" t="s">
        <v>3545</v>
      </c>
      <c r="G704" s="243">
        <f t="shared" si="544"/>
        <v>0.52830188679245271</v>
      </c>
      <c r="H704" s="243">
        <f t="shared" si="545"/>
        <v>0.59029649595687328</v>
      </c>
      <c r="I704" s="243">
        <f>IF(R704&lt;0, "N/A",IF(Z704&gt;R704,1,(R704 - AA704)/(Z704-AA704)))</f>
        <v>0.56603773584905648</v>
      </c>
      <c r="J704" s="243">
        <f t="shared" si="547"/>
        <v>0.33692722371967643</v>
      </c>
      <c r="K704" s="243">
        <f t="shared" si="548"/>
        <v>0.50404312668463602</v>
      </c>
      <c r="L704" s="243">
        <f t="shared" si="550"/>
        <v>0.39083557951482473</v>
      </c>
      <c r="M704" s="44" t="s">
        <v>1457</v>
      </c>
      <c r="N704" s="198">
        <v>0.39100000000000001</v>
      </c>
      <c r="O704" s="202" t="s">
        <v>3546</v>
      </c>
      <c r="P704" s="198">
        <v>0.36799999999999999</v>
      </c>
      <c r="Q704" s="186" t="s">
        <v>3547</v>
      </c>
      <c r="R704" s="198">
        <v>0.377</v>
      </c>
      <c r="S704" s="202" t="s">
        <v>3546</v>
      </c>
      <c r="T704" s="198">
        <v>0.46200000000000002</v>
      </c>
      <c r="U704" s="202" t="s">
        <v>3546</v>
      </c>
      <c r="V704" s="198">
        <v>0.4</v>
      </c>
      <c r="W704" s="202" t="s">
        <v>3546</v>
      </c>
      <c r="X704" s="198">
        <v>0.442</v>
      </c>
      <c r="Y704" s="202" t="s">
        <v>3546</v>
      </c>
      <c r="Z704" s="58">
        <v>0.216</v>
      </c>
      <c r="AA704" s="59">
        <v>0.58699999999999997</v>
      </c>
      <c r="AB704" s="33"/>
      <c r="AC704" s="33"/>
      <c r="AD704" s="33"/>
      <c r="AE704" s="33"/>
      <c r="AF704" s="33"/>
      <c r="AG704" s="33"/>
      <c r="AH704" s="33"/>
      <c r="AI704" s="33"/>
      <c r="AJ704" s="33"/>
      <c r="AK704" s="33"/>
      <c r="AL704" s="33"/>
      <c r="AM704" s="33"/>
    </row>
    <row r="705" spans="1:39" ht="15.75" customHeight="1">
      <c r="A705" s="35" t="s">
        <v>45</v>
      </c>
      <c r="B705" s="60" t="s">
        <v>46</v>
      </c>
      <c r="C705" s="50" t="s">
        <v>47</v>
      </c>
      <c r="D705" s="42" t="s">
        <v>3548</v>
      </c>
      <c r="E705" s="42"/>
      <c r="F705" s="220"/>
      <c r="G705" s="228">
        <f t="shared" ref="G705:L705" si="551">ROUND(AVERAGE(G706:G714),2)</f>
        <v>0.83</v>
      </c>
      <c r="H705" s="228">
        <f t="shared" si="551"/>
        <v>0.67</v>
      </c>
      <c r="I705" s="228">
        <f t="shared" si="551"/>
        <v>0.36</v>
      </c>
      <c r="J705" s="228">
        <f t="shared" si="551"/>
        <v>0.89</v>
      </c>
      <c r="K705" s="228">
        <f t="shared" si="551"/>
        <v>0.69</v>
      </c>
      <c r="L705" s="228">
        <f t="shared" si="551"/>
        <v>0.62</v>
      </c>
      <c r="M705" s="28"/>
      <c r="N705" s="33"/>
      <c r="O705" s="43"/>
      <c r="P705" s="33"/>
      <c r="Q705" s="43"/>
      <c r="R705" s="33"/>
      <c r="S705" s="43"/>
      <c r="T705" s="33"/>
      <c r="U705" s="43"/>
      <c r="V705" s="33"/>
      <c r="W705" s="43"/>
      <c r="X705" s="33"/>
      <c r="Y705" s="43"/>
      <c r="Z705" s="33"/>
      <c r="AA705" s="33"/>
      <c r="AB705" s="33"/>
      <c r="AC705" s="33"/>
      <c r="AD705" s="33"/>
      <c r="AE705" s="33"/>
      <c r="AF705" s="33"/>
      <c r="AG705" s="33"/>
      <c r="AH705" s="33"/>
      <c r="AI705" s="33"/>
      <c r="AJ705" s="33"/>
      <c r="AK705" s="33"/>
      <c r="AL705" s="33"/>
      <c r="AM705" s="33"/>
    </row>
    <row r="706" spans="1:39" ht="15.75" customHeight="1">
      <c r="A706" s="35" t="s">
        <v>45</v>
      </c>
      <c r="B706" s="60" t="s">
        <v>46</v>
      </c>
      <c r="C706" s="50" t="s">
        <v>47</v>
      </c>
      <c r="D706" s="43" t="s">
        <v>3548</v>
      </c>
      <c r="E706" s="42"/>
      <c r="F706" s="231" t="s">
        <v>3549</v>
      </c>
      <c r="G706" s="228">
        <f>IF(N706&lt;0,"N/A",IF(N706&lt;Z706,1,(N706-Z706)/(AA706-Z706)))</f>
        <v>1</v>
      </c>
      <c r="H706" s="228">
        <f>IF(P706&lt;0,"N/A",IF(P706&lt;Z706,1,(P706-Z706)/(AA706-Z706)))</f>
        <v>1</v>
      </c>
      <c r="I706" s="228" t="str">
        <f>IF(R706&lt;0,"N/A",IF(R706&lt;Z706,1,(R706-AA706)/(Z706-AA706)))</f>
        <v>N/A</v>
      </c>
      <c r="J706" s="228">
        <f>IF(T706&lt;0,"N/A",IF(T706&lt;Z706,1,(T706-AA706)/(Z706-AA706)))</f>
        <v>1</v>
      </c>
      <c r="K706" s="228">
        <f t="shared" ref="K706:K714" si="552">IF(V706&lt;0, "N/A", (V706 - AA706)/(Z706-AA706))</f>
        <v>0.31764705882352939</v>
      </c>
      <c r="L706" s="228">
        <f t="shared" ref="L706:L714" si="553">IF(X706&lt;0, "N/A", (X706 - AA706)/(Z706-AA706))</f>
        <v>8.2352941176470587E-2</v>
      </c>
      <c r="M706" s="44" t="s">
        <v>2645</v>
      </c>
      <c r="N706" s="186">
        <v>46</v>
      </c>
      <c r="O706" s="43"/>
      <c r="P706" s="186">
        <v>37</v>
      </c>
      <c r="Q706" s="43"/>
      <c r="R706" s="186">
        <v>-1</v>
      </c>
      <c r="S706" s="43"/>
      <c r="T706" s="186">
        <v>48</v>
      </c>
      <c r="U706" s="43"/>
      <c r="V706" s="186">
        <v>108</v>
      </c>
      <c r="W706" s="43"/>
      <c r="X706" s="186">
        <v>128</v>
      </c>
      <c r="Y706" s="43"/>
      <c r="Z706" s="83">
        <v>50</v>
      </c>
      <c r="AA706" s="84">
        <v>135</v>
      </c>
      <c r="AB706" s="33"/>
      <c r="AC706" s="33"/>
      <c r="AD706" s="33"/>
      <c r="AE706" s="33"/>
      <c r="AF706" s="33"/>
      <c r="AG706" s="33"/>
      <c r="AH706" s="33"/>
      <c r="AI706" s="33"/>
      <c r="AJ706" s="33"/>
      <c r="AK706" s="33"/>
      <c r="AL706" s="33"/>
      <c r="AM706" s="33"/>
    </row>
    <row r="707" spans="1:39" ht="15.75" customHeight="1">
      <c r="A707" s="35" t="s">
        <v>45</v>
      </c>
      <c r="B707" s="60" t="s">
        <v>46</v>
      </c>
      <c r="C707" s="50" t="s">
        <v>47</v>
      </c>
      <c r="D707" s="43" t="s">
        <v>3548</v>
      </c>
      <c r="E707" s="43"/>
      <c r="F707" s="220" t="s">
        <v>3550</v>
      </c>
      <c r="G707" s="243">
        <f t="shared" ref="G707:G708" si="554">IF(N707&lt;0, "N/A", (N707 - AA707)/(Z707-AA707))</f>
        <v>0.99478487614080835</v>
      </c>
      <c r="H707" s="243">
        <f t="shared" ref="H707:H714" si="555">IF(P707&lt;0, "N/A", (P707 - AA707)/(Z707-AA707))</f>
        <v>0.5215123859191656</v>
      </c>
      <c r="I707" s="243">
        <f t="shared" ref="I707:I714" si="556">IF(R707&lt;0, "N/A", (R707 - AA707)/(Z707-AA707))</f>
        <v>0.5541069100391135</v>
      </c>
      <c r="J707" s="243">
        <f t="shared" ref="J707:J708" si="557">IF(T707&lt;0, "N/A", (T707 - AA707)/(Z707-AA707))</f>
        <v>0.99087353324641458</v>
      </c>
      <c r="K707" s="243">
        <f t="shared" si="552"/>
        <v>0.92177314211212524</v>
      </c>
      <c r="L707" s="243">
        <f t="shared" si="553"/>
        <v>0.94263363754889185</v>
      </c>
      <c r="M707" s="44" t="s">
        <v>502</v>
      </c>
      <c r="N707" s="198">
        <v>3.6999999999999998E-2</v>
      </c>
      <c r="O707" s="43" t="s">
        <v>3551</v>
      </c>
      <c r="P707" s="195">
        <v>0.4</v>
      </c>
      <c r="Q707" s="43" t="s">
        <v>3552</v>
      </c>
      <c r="R707" s="198">
        <v>0.375</v>
      </c>
      <c r="S707" s="43" t="s">
        <v>3553</v>
      </c>
      <c r="T707" s="195">
        <v>0.04</v>
      </c>
      <c r="U707" s="43" t="s">
        <v>3554</v>
      </c>
      <c r="V707" s="195">
        <v>9.2999999999999999E-2</v>
      </c>
      <c r="W707" s="43" t="s">
        <v>3555</v>
      </c>
      <c r="X707" s="195">
        <v>7.6999999999999999E-2</v>
      </c>
      <c r="Y707" s="43" t="s">
        <v>3556</v>
      </c>
      <c r="Z707" s="55">
        <v>3.3000000000000002E-2</v>
      </c>
      <c r="AA707" s="56">
        <v>0.8</v>
      </c>
      <c r="AB707" s="33"/>
      <c r="AC707" s="33"/>
      <c r="AD707" s="33"/>
      <c r="AE707" s="33"/>
      <c r="AF707" s="33"/>
      <c r="AG707" s="33"/>
      <c r="AH707" s="33"/>
      <c r="AI707" s="33"/>
      <c r="AJ707" s="33"/>
      <c r="AK707" s="33"/>
      <c r="AL707" s="33"/>
      <c r="AM707" s="33"/>
    </row>
    <row r="708" spans="1:39" ht="15.75" customHeight="1">
      <c r="A708" s="35" t="s">
        <v>45</v>
      </c>
      <c r="B708" s="60" t="s">
        <v>46</v>
      </c>
      <c r="C708" s="50" t="s">
        <v>47</v>
      </c>
      <c r="D708" s="43" t="s">
        <v>3548</v>
      </c>
      <c r="E708" s="43"/>
      <c r="F708" s="220" t="s">
        <v>3557</v>
      </c>
      <c r="G708" s="228">
        <f t="shared" si="554"/>
        <v>0.4475627769571639</v>
      </c>
      <c r="H708" s="228">
        <f t="shared" si="555"/>
        <v>0.46824224519940916</v>
      </c>
      <c r="I708" s="228">
        <f t="shared" si="556"/>
        <v>0.16543574593796156</v>
      </c>
      <c r="J708" s="228">
        <f t="shared" si="557"/>
        <v>0.5066469719350073</v>
      </c>
      <c r="K708" s="228">
        <f t="shared" si="552"/>
        <v>0.26440177252584929</v>
      </c>
      <c r="L708" s="228">
        <f t="shared" si="553"/>
        <v>0.29098966026587891</v>
      </c>
      <c r="M708" s="44" t="s">
        <v>1457</v>
      </c>
      <c r="N708" s="185">
        <v>50.3</v>
      </c>
      <c r="O708" s="43" t="s">
        <v>3558</v>
      </c>
      <c r="P708" s="33">
        <v>51.7</v>
      </c>
      <c r="Q708" s="43" t="s">
        <v>3559</v>
      </c>
      <c r="R708" s="33">
        <v>31.2</v>
      </c>
      <c r="S708" s="43" t="s">
        <v>3560</v>
      </c>
      <c r="T708" s="33">
        <v>54.3</v>
      </c>
      <c r="U708" s="43">
        <v>54.3</v>
      </c>
      <c r="V708" s="33">
        <v>37.9</v>
      </c>
      <c r="W708" s="43" t="s">
        <v>3561</v>
      </c>
      <c r="X708" s="33">
        <v>39.700000000000003</v>
      </c>
      <c r="Y708" s="43" t="s">
        <v>3562</v>
      </c>
      <c r="Z708" s="51">
        <v>87.7</v>
      </c>
      <c r="AA708" s="52">
        <v>20</v>
      </c>
      <c r="AB708" s="33"/>
      <c r="AC708" s="33"/>
      <c r="AD708" s="33"/>
      <c r="AE708" s="33"/>
      <c r="AF708" s="33"/>
      <c r="AG708" s="33"/>
      <c r="AH708" s="33"/>
      <c r="AI708" s="33"/>
      <c r="AJ708" s="33"/>
      <c r="AK708" s="33"/>
      <c r="AL708" s="33"/>
      <c r="AM708" s="33"/>
    </row>
    <row r="709" spans="1:39" ht="15.75" customHeight="1">
      <c r="A709" s="35" t="s">
        <v>45</v>
      </c>
      <c r="B709" s="60" t="s">
        <v>46</v>
      </c>
      <c r="C709" s="50" t="s">
        <v>47</v>
      </c>
      <c r="D709" s="43" t="s">
        <v>3548</v>
      </c>
      <c r="E709" s="43"/>
      <c r="F709" s="220" t="s">
        <v>3563</v>
      </c>
      <c r="G709" s="228">
        <f>IF(N709&lt;0, "N/A", IF(N709 &gt; Z709,1,(N709 - AA709)/(Z709-AA709)))</f>
        <v>1</v>
      </c>
      <c r="H709" s="228">
        <f t="shared" si="555"/>
        <v>1</v>
      </c>
      <c r="I709" s="228">
        <f t="shared" si="556"/>
        <v>0.2</v>
      </c>
      <c r="J709" s="228">
        <f>IF(T709&lt;0, "N/A", IF(T709&gt;Z709,1,(T709 - AA709)/(Z709-AA709)))</f>
        <v>1</v>
      </c>
      <c r="K709" s="228">
        <f t="shared" si="552"/>
        <v>0.7</v>
      </c>
      <c r="L709" s="228">
        <f t="shared" si="553"/>
        <v>0.3</v>
      </c>
      <c r="M709" s="44" t="s">
        <v>1457</v>
      </c>
      <c r="N709" s="41">
        <v>75</v>
      </c>
      <c r="O709" s="43" t="s">
        <v>3564</v>
      </c>
      <c r="P709" s="41">
        <v>70</v>
      </c>
      <c r="Q709" s="43" t="s">
        <v>3565</v>
      </c>
      <c r="R709" s="41">
        <v>30</v>
      </c>
      <c r="S709" s="43" t="s">
        <v>3566</v>
      </c>
      <c r="T709" s="41">
        <v>80</v>
      </c>
      <c r="U709" s="43" t="s">
        <v>3567</v>
      </c>
      <c r="V709" s="41">
        <v>55</v>
      </c>
      <c r="W709" s="43" t="s">
        <v>3568</v>
      </c>
      <c r="X709" s="41">
        <v>35</v>
      </c>
      <c r="Y709" s="43" t="s">
        <v>3569</v>
      </c>
      <c r="Z709" s="85">
        <v>70</v>
      </c>
      <c r="AA709" s="86">
        <v>20</v>
      </c>
      <c r="AB709" s="33"/>
      <c r="AC709" s="33"/>
      <c r="AD709" s="33"/>
      <c r="AE709" s="33"/>
      <c r="AF709" s="33"/>
      <c r="AG709" s="33"/>
      <c r="AH709" s="33"/>
      <c r="AI709" s="33"/>
      <c r="AJ709" s="33"/>
      <c r="AK709" s="33"/>
      <c r="AL709" s="33"/>
      <c r="AM709" s="33"/>
    </row>
    <row r="710" spans="1:39" ht="15.75" customHeight="1">
      <c r="A710" s="35" t="s">
        <v>45</v>
      </c>
      <c r="B710" s="60" t="s">
        <v>46</v>
      </c>
      <c r="C710" s="50" t="s">
        <v>47</v>
      </c>
      <c r="D710" s="43" t="s">
        <v>3548</v>
      </c>
      <c r="E710" s="43"/>
      <c r="F710" s="220" t="s">
        <v>3570</v>
      </c>
      <c r="G710" s="228">
        <f t="shared" ref="G710:G714" si="558">IF(N710&lt;0, "N/A", (N710 - AA710)/(Z710-AA710))</f>
        <v>1</v>
      </c>
      <c r="H710" s="228">
        <f t="shared" si="555"/>
        <v>1</v>
      </c>
      <c r="I710" s="228">
        <f t="shared" si="556"/>
        <v>0.5</v>
      </c>
      <c r="J710" s="228">
        <f t="shared" ref="J710:J714" si="559">IF(T710&lt;0, "N/A", (T710 - AA710)/(Z710-AA710))</f>
        <v>1</v>
      </c>
      <c r="K710" s="228">
        <f t="shared" si="552"/>
        <v>1</v>
      </c>
      <c r="L710" s="228">
        <f t="shared" si="553"/>
        <v>1</v>
      </c>
      <c r="M710" s="44" t="s">
        <v>120</v>
      </c>
      <c r="N710" s="33">
        <v>1</v>
      </c>
      <c r="O710" s="43" t="s">
        <v>3571</v>
      </c>
      <c r="P710" s="33">
        <v>1</v>
      </c>
      <c r="Q710" s="43" t="s">
        <v>3572</v>
      </c>
      <c r="R710" s="33">
        <v>0.5</v>
      </c>
      <c r="S710" s="43" t="s">
        <v>3573</v>
      </c>
      <c r="T710" s="33">
        <v>1</v>
      </c>
      <c r="U710" s="43" t="s">
        <v>129</v>
      </c>
      <c r="V710" s="33">
        <v>1</v>
      </c>
      <c r="W710" s="43" t="s">
        <v>3574</v>
      </c>
      <c r="X710" s="33">
        <v>1</v>
      </c>
      <c r="Y710" s="43" t="s">
        <v>3575</v>
      </c>
      <c r="Z710" s="51">
        <v>1</v>
      </c>
      <c r="AA710" s="66">
        <v>0</v>
      </c>
      <c r="AB710" s="33"/>
      <c r="AC710" s="33"/>
      <c r="AD710" s="33"/>
      <c r="AE710" s="33"/>
      <c r="AF710" s="33"/>
      <c r="AG710" s="33"/>
      <c r="AH710" s="33"/>
      <c r="AI710" s="33"/>
      <c r="AJ710" s="33"/>
      <c r="AK710" s="33"/>
      <c r="AL710" s="33"/>
      <c r="AM710" s="33"/>
    </row>
    <row r="711" spans="1:39" ht="15.75" customHeight="1">
      <c r="A711" s="35" t="s">
        <v>45</v>
      </c>
      <c r="B711" s="60" t="s">
        <v>46</v>
      </c>
      <c r="C711" s="50" t="s">
        <v>47</v>
      </c>
      <c r="D711" s="43" t="s">
        <v>3548</v>
      </c>
      <c r="E711" s="43"/>
      <c r="F711" s="220" t="s">
        <v>3576</v>
      </c>
      <c r="G711" s="228">
        <f t="shared" si="558"/>
        <v>1</v>
      </c>
      <c r="H711" s="228">
        <f t="shared" si="555"/>
        <v>1</v>
      </c>
      <c r="I711" s="228">
        <f t="shared" si="556"/>
        <v>1</v>
      </c>
      <c r="J711" s="228">
        <f t="shared" si="559"/>
        <v>1</v>
      </c>
      <c r="K711" s="228">
        <f t="shared" si="552"/>
        <v>1</v>
      </c>
      <c r="L711" s="228">
        <f t="shared" si="553"/>
        <v>1</v>
      </c>
      <c r="M711" s="44" t="s">
        <v>120</v>
      </c>
      <c r="N711" s="33">
        <v>1</v>
      </c>
      <c r="O711" s="43" t="s">
        <v>3577</v>
      </c>
      <c r="P711" s="33">
        <v>1</v>
      </c>
      <c r="Q711" s="43" t="s">
        <v>3578</v>
      </c>
      <c r="R711" s="33">
        <v>1</v>
      </c>
      <c r="S711" s="43" t="s">
        <v>3579</v>
      </c>
      <c r="T711" s="33">
        <v>1</v>
      </c>
      <c r="U711" s="43" t="s">
        <v>129</v>
      </c>
      <c r="V711" s="33">
        <v>1</v>
      </c>
      <c r="W711" s="43" t="s">
        <v>3580</v>
      </c>
      <c r="X711" s="33">
        <v>1</v>
      </c>
      <c r="Y711" s="43" t="s">
        <v>3581</v>
      </c>
      <c r="Z711" s="51">
        <v>1</v>
      </c>
      <c r="AA711" s="66">
        <v>0</v>
      </c>
      <c r="AB711" s="33"/>
      <c r="AC711" s="33"/>
      <c r="AD711" s="33"/>
      <c r="AE711" s="33"/>
      <c r="AF711" s="33"/>
      <c r="AG711" s="33"/>
      <c r="AH711" s="33"/>
      <c r="AI711" s="33"/>
      <c r="AJ711" s="33"/>
      <c r="AK711" s="33"/>
      <c r="AL711" s="33"/>
      <c r="AM711" s="33"/>
    </row>
    <row r="712" spans="1:39" ht="15.75" customHeight="1">
      <c r="A712" s="35" t="s">
        <v>45</v>
      </c>
      <c r="B712" s="60" t="s">
        <v>46</v>
      </c>
      <c r="C712" s="50" t="s">
        <v>47</v>
      </c>
      <c r="D712" s="43" t="s">
        <v>3548</v>
      </c>
      <c r="E712" s="43"/>
      <c r="F712" s="220" t="s">
        <v>3582</v>
      </c>
      <c r="G712" s="228">
        <f t="shared" si="558"/>
        <v>1</v>
      </c>
      <c r="H712" s="228">
        <f t="shared" si="555"/>
        <v>1</v>
      </c>
      <c r="I712" s="228">
        <f t="shared" si="556"/>
        <v>0.5</v>
      </c>
      <c r="J712" s="228">
        <f t="shared" si="559"/>
        <v>1</v>
      </c>
      <c r="K712" s="228">
        <f t="shared" si="552"/>
        <v>1</v>
      </c>
      <c r="L712" s="228">
        <f t="shared" si="553"/>
        <v>1</v>
      </c>
      <c r="M712" s="44" t="s">
        <v>120</v>
      </c>
      <c r="N712" s="33">
        <v>1</v>
      </c>
      <c r="O712" s="43" t="s">
        <v>3583</v>
      </c>
      <c r="P712" s="33">
        <v>1</v>
      </c>
      <c r="Q712" s="43" t="s">
        <v>3584</v>
      </c>
      <c r="R712" s="33">
        <v>0.5</v>
      </c>
      <c r="S712" s="43" t="s">
        <v>3585</v>
      </c>
      <c r="T712" s="33">
        <v>1</v>
      </c>
      <c r="U712" s="43" t="s">
        <v>129</v>
      </c>
      <c r="V712" s="33">
        <v>1</v>
      </c>
      <c r="W712" s="43" t="s">
        <v>3586</v>
      </c>
      <c r="X712" s="33">
        <v>1</v>
      </c>
      <c r="Y712" s="43" t="s">
        <v>3581</v>
      </c>
      <c r="Z712" s="51">
        <v>1</v>
      </c>
      <c r="AA712" s="66">
        <v>0</v>
      </c>
      <c r="AB712" s="33"/>
      <c r="AC712" s="33"/>
      <c r="AD712" s="33"/>
      <c r="AE712" s="33"/>
      <c r="AF712" s="33"/>
      <c r="AG712" s="33"/>
      <c r="AH712" s="33"/>
      <c r="AI712" s="33"/>
      <c r="AJ712" s="33"/>
      <c r="AK712" s="33"/>
      <c r="AL712" s="33"/>
      <c r="AM712" s="33"/>
    </row>
    <row r="713" spans="1:39" ht="15.75" customHeight="1">
      <c r="A713" s="35" t="s">
        <v>45</v>
      </c>
      <c r="B713" s="60" t="s">
        <v>46</v>
      </c>
      <c r="C713" s="50" t="s">
        <v>47</v>
      </c>
      <c r="D713" s="43" t="s">
        <v>3548</v>
      </c>
      <c r="E713" s="43"/>
      <c r="F713" s="220" t="s">
        <v>3587</v>
      </c>
      <c r="G713" s="228">
        <f t="shared" si="558"/>
        <v>0.5</v>
      </c>
      <c r="H713" s="228">
        <f t="shared" si="555"/>
        <v>0</v>
      </c>
      <c r="I713" s="228">
        <f t="shared" si="556"/>
        <v>0</v>
      </c>
      <c r="J713" s="228">
        <f t="shared" si="559"/>
        <v>1</v>
      </c>
      <c r="K713" s="228">
        <f t="shared" si="552"/>
        <v>1</v>
      </c>
      <c r="L713" s="228">
        <f t="shared" si="553"/>
        <v>1</v>
      </c>
      <c r="M713" s="44" t="s">
        <v>120</v>
      </c>
      <c r="N713" s="33">
        <v>0.5</v>
      </c>
      <c r="O713" s="43" t="s">
        <v>3588</v>
      </c>
      <c r="P713" s="33">
        <v>0</v>
      </c>
      <c r="Q713" s="43" t="s">
        <v>3589</v>
      </c>
      <c r="R713" s="33">
        <v>0</v>
      </c>
      <c r="S713" s="43" t="s">
        <v>3590</v>
      </c>
      <c r="T713" s="33">
        <v>1</v>
      </c>
      <c r="U713" s="43" t="s">
        <v>1076</v>
      </c>
      <c r="V713" s="33">
        <v>1</v>
      </c>
      <c r="W713" s="43" t="s">
        <v>3591</v>
      </c>
      <c r="X713" s="33">
        <v>1</v>
      </c>
      <c r="Y713" s="43" t="s">
        <v>3581</v>
      </c>
      <c r="Z713" s="51">
        <v>1</v>
      </c>
      <c r="AA713" s="66">
        <v>0</v>
      </c>
      <c r="AB713" s="33"/>
      <c r="AC713" s="33"/>
      <c r="AD713" s="33"/>
      <c r="AE713" s="33"/>
      <c r="AF713" s="33"/>
      <c r="AG713" s="33"/>
      <c r="AH713" s="33"/>
      <c r="AI713" s="33"/>
      <c r="AJ713" s="33"/>
      <c r="AK713" s="33"/>
      <c r="AL713" s="33"/>
      <c r="AM713" s="33"/>
    </row>
    <row r="714" spans="1:39" ht="15.75" customHeight="1">
      <c r="A714" s="35" t="s">
        <v>45</v>
      </c>
      <c r="B714" s="60" t="s">
        <v>46</v>
      </c>
      <c r="C714" s="50" t="s">
        <v>47</v>
      </c>
      <c r="D714" s="43" t="s">
        <v>3548</v>
      </c>
      <c r="E714" s="43"/>
      <c r="F714" s="220" t="s">
        <v>3592</v>
      </c>
      <c r="G714" s="228">
        <f t="shared" si="558"/>
        <v>0.5</v>
      </c>
      <c r="H714" s="228">
        <f t="shared" si="555"/>
        <v>0</v>
      </c>
      <c r="I714" s="228">
        <f t="shared" si="556"/>
        <v>0</v>
      </c>
      <c r="J714" s="228">
        <f t="shared" si="559"/>
        <v>0.5</v>
      </c>
      <c r="K714" s="228">
        <f t="shared" si="552"/>
        <v>0</v>
      </c>
      <c r="L714" s="228">
        <f t="shared" si="553"/>
        <v>0</v>
      </c>
      <c r="M714" s="44" t="s">
        <v>120</v>
      </c>
      <c r="N714" s="33">
        <v>0.5</v>
      </c>
      <c r="O714" s="43" t="s">
        <v>3593</v>
      </c>
      <c r="P714" s="33">
        <v>0</v>
      </c>
      <c r="Q714" s="43" t="s">
        <v>3594</v>
      </c>
      <c r="R714" s="33">
        <v>0</v>
      </c>
      <c r="S714" s="43" t="s">
        <v>3595</v>
      </c>
      <c r="T714" s="33">
        <v>0.5</v>
      </c>
      <c r="U714" s="43" t="s">
        <v>3596</v>
      </c>
      <c r="V714" s="33">
        <v>0</v>
      </c>
      <c r="W714" s="43" t="s">
        <v>3597</v>
      </c>
      <c r="X714" s="33">
        <v>0</v>
      </c>
      <c r="Y714" s="43" t="s">
        <v>3598</v>
      </c>
      <c r="Z714" s="51">
        <v>1</v>
      </c>
      <c r="AA714" s="66">
        <v>0</v>
      </c>
      <c r="AB714" s="33"/>
      <c r="AC714" s="33"/>
      <c r="AD714" s="33"/>
      <c r="AE714" s="33"/>
      <c r="AF714" s="33"/>
      <c r="AG714" s="33"/>
      <c r="AH714" s="33"/>
      <c r="AI714" s="33"/>
      <c r="AJ714" s="33"/>
      <c r="AK714" s="33"/>
      <c r="AL714" s="33"/>
      <c r="AM714" s="33"/>
    </row>
    <row r="715" spans="1:39" ht="15.75" customHeight="1">
      <c r="A715" s="35" t="s">
        <v>45</v>
      </c>
      <c r="B715" s="60" t="s">
        <v>46</v>
      </c>
      <c r="C715" s="50" t="s">
        <v>47</v>
      </c>
      <c r="D715" s="42" t="s">
        <v>3599</v>
      </c>
      <c r="E715" s="42"/>
      <c r="F715" s="220"/>
      <c r="G715" s="228">
        <f t="shared" ref="G715:L715" si="560">ROUND(AVERAGE(G716:G722,G729:G730),2)</f>
        <v>0.62</v>
      </c>
      <c r="H715" s="228">
        <f t="shared" si="560"/>
        <v>0.66</v>
      </c>
      <c r="I715" s="228">
        <f t="shared" si="560"/>
        <v>0.41</v>
      </c>
      <c r="J715" s="228">
        <f t="shared" si="560"/>
        <v>0.83</v>
      </c>
      <c r="K715" s="228">
        <f t="shared" si="560"/>
        <v>0.87</v>
      </c>
      <c r="L715" s="228">
        <f t="shared" si="560"/>
        <v>0.82</v>
      </c>
      <c r="M715" s="28"/>
      <c r="N715" s="33"/>
      <c r="O715" s="43"/>
      <c r="P715" s="33"/>
      <c r="Q715" s="43"/>
      <c r="R715" s="33"/>
      <c r="S715" s="43"/>
      <c r="T715" s="33"/>
      <c r="U715" s="43"/>
      <c r="V715" s="33"/>
      <c r="W715" s="43"/>
      <c r="X715" s="33"/>
      <c r="Y715" s="43"/>
      <c r="Z715" s="33"/>
      <c r="AA715" s="33"/>
      <c r="AB715" s="33"/>
      <c r="AC715" s="33"/>
      <c r="AD715" s="33"/>
      <c r="AE715" s="33"/>
      <c r="AF715" s="33"/>
      <c r="AG715" s="33"/>
      <c r="AH715" s="33"/>
      <c r="AI715" s="33"/>
      <c r="AJ715" s="33"/>
      <c r="AK715" s="33"/>
      <c r="AL715" s="33"/>
      <c r="AM715" s="33"/>
    </row>
    <row r="716" spans="1:39" ht="15.75" customHeight="1">
      <c r="A716" s="35" t="s">
        <v>45</v>
      </c>
      <c r="B716" s="60" t="s">
        <v>46</v>
      </c>
      <c r="C716" s="50" t="s">
        <v>47</v>
      </c>
      <c r="D716" s="43" t="s">
        <v>3599</v>
      </c>
      <c r="E716" s="43"/>
      <c r="F716" s="220" t="s">
        <v>3600</v>
      </c>
      <c r="G716" s="228">
        <f>IF(N716&lt;0, "N/A", (N716 - AA716)/(Z716-AA716))</f>
        <v>1</v>
      </c>
      <c r="H716" s="228">
        <f>IF(P716&lt;0, "N/A", (P716 - AA716)/(Z716-AA716))</f>
        <v>0</v>
      </c>
      <c r="I716" s="228">
        <f>IF(R716&lt;0, "N/A", (R716 - AA716)/(Z716-AA716))</f>
        <v>0</v>
      </c>
      <c r="J716" s="228">
        <f>IF(T716&lt;0, "N/A", (T716 - AA716)/(Z716-AA716))</f>
        <v>1</v>
      </c>
      <c r="K716" s="228">
        <f>IF(V716&lt;0, "N/A", (V716 - AA716)/(Z716-AA716))</f>
        <v>1</v>
      </c>
      <c r="L716" s="228">
        <f>IF(X716&lt;0, "N/A", (X716 - AA716)/(Z716-AA716))</f>
        <v>1</v>
      </c>
      <c r="M716" s="44" t="s">
        <v>120</v>
      </c>
      <c r="N716" s="33">
        <v>1</v>
      </c>
      <c r="O716" s="43" t="s">
        <v>3601</v>
      </c>
      <c r="P716" s="33">
        <v>0</v>
      </c>
      <c r="Q716" s="43" t="s">
        <v>3602</v>
      </c>
      <c r="R716" s="33">
        <v>0</v>
      </c>
      <c r="S716" s="43" t="s">
        <v>3603</v>
      </c>
      <c r="T716" s="33">
        <v>1</v>
      </c>
      <c r="U716" s="43" t="s">
        <v>129</v>
      </c>
      <c r="V716" s="33">
        <v>1</v>
      </c>
      <c r="W716" s="43" t="s">
        <v>3604</v>
      </c>
      <c r="X716" s="33">
        <v>1</v>
      </c>
      <c r="Y716" s="43" t="s">
        <v>3605</v>
      </c>
      <c r="Z716" s="51">
        <v>1</v>
      </c>
      <c r="AA716" s="66">
        <v>0</v>
      </c>
      <c r="AB716" s="33"/>
      <c r="AC716" s="33"/>
      <c r="AD716" s="33"/>
      <c r="AE716" s="33"/>
      <c r="AF716" s="33"/>
      <c r="AG716" s="33"/>
      <c r="AH716" s="33"/>
      <c r="AI716" s="33"/>
      <c r="AJ716" s="33"/>
      <c r="AK716" s="33"/>
      <c r="AL716" s="33"/>
      <c r="AM716" s="33"/>
    </row>
    <row r="717" spans="1:39" ht="15.75" customHeight="1">
      <c r="A717" s="35" t="s">
        <v>45</v>
      </c>
      <c r="B717" s="60" t="s">
        <v>46</v>
      </c>
      <c r="C717" s="50" t="s">
        <v>47</v>
      </c>
      <c r="D717" s="43" t="s">
        <v>3599</v>
      </c>
      <c r="E717" s="43"/>
      <c r="F717" s="231" t="s">
        <v>3606</v>
      </c>
      <c r="G717" s="251">
        <f>IF(N717&lt;$Z717, 1, IF(N717&gt;$AA717, 0, (N717-$AA717)/($Z717-$AA717)))</f>
        <v>0.84337349397590367</v>
      </c>
      <c r="H717" s="249">
        <f>IF(P717&lt;$Z717, 1, IF(P717&gt;$AA717, 0, (P717-$AA717)/($Z717-$AA717)))</f>
        <v>1</v>
      </c>
      <c r="I717" s="249">
        <v>0</v>
      </c>
      <c r="J717" s="248">
        <f>IF(T717&lt;$Z717, 1, IF(T717&gt;$AA717, 0, (T717-$AA717)/($Z717-$AA717)))</f>
        <v>0.49397590361445781</v>
      </c>
      <c r="K717" s="250">
        <f>IF(V717&lt;$Z717, 1, IF(V717&gt;$AA717, 0, (V717-$AA717)/($Z717-$AA717)))</f>
        <v>0.53012048192771088</v>
      </c>
      <c r="L717" s="250">
        <f>IF(X717&lt;$Z717, 1, IF(X717&gt;$AA717, 0, (X717-$AA717)/($Z717-$AA717)))</f>
        <v>0.20481927710843373</v>
      </c>
      <c r="M717" s="44"/>
      <c r="N717" s="33">
        <v>65</v>
      </c>
      <c r="O717" s="43"/>
      <c r="P717" s="33">
        <v>30</v>
      </c>
      <c r="Q717" s="43"/>
      <c r="R717" s="33">
        <v>-1</v>
      </c>
      <c r="S717" s="43" t="s">
        <v>1278</v>
      </c>
      <c r="T717" s="33">
        <v>94</v>
      </c>
      <c r="U717" s="43"/>
      <c r="V717" s="33">
        <v>91</v>
      </c>
      <c r="W717" s="43"/>
      <c r="X717" s="33">
        <v>118</v>
      </c>
      <c r="Y717" s="43"/>
      <c r="Z717" s="51">
        <v>52</v>
      </c>
      <c r="AA717" s="66">
        <v>135</v>
      </c>
      <c r="AB717" s="33"/>
      <c r="AC717" s="33"/>
      <c r="AD717" s="33"/>
      <c r="AE717" s="33"/>
      <c r="AF717" s="33"/>
      <c r="AG717" s="33"/>
      <c r="AH717" s="33"/>
      <c r="AI717" s="33"/>
      <c r="AJ717" s="33"/>
      <c r="AK717" s="33"/>
      <c r="AL717" s="33"/>
      <c r="AM717" s="33"/>
    </row>
    <row r="718" spans="1:39" ht="15.75" customHeight="1">
      <c r="A718" s="35" t="s">
        <v>45</v>
      </c>
      <c r="B718" s="60" t="s">
        <v>46</v>
      </c>
      <c r="C718" s="50" t="s">
        <v>47</v>
      </c>
      <c r="D718" s="43" t="s">
        <v>3599</v>
      </c>
      <c r="E718" s="43"/>
      <c r="F718" s="220" t="s">
        <v>3607</v>
      </c>
      <c r="G718" s="228">
        <f t="shared" ref="G718:G721" si="561">IF(N718&lt;0, "N/A", (N718 - AA718)/(Z718-AA718))</f>
        <v>0.5</v>
      </c>
      <c r="H718" s="228">
        <f t="shared" ref="H718:H721" si="562">IF(P718&lt;0, "N/A", (P718 - AA718)/(Z718-AA718))</f>
        <v>0.5</v>
      </c>
      <c r="I718" s="228">
        <f t="shared" ref="I718:I721" si="563">IF(R718&lt;0, "N/A", (R718 - AA718)/(Z718-AA718))</f>
        <v>0.5</v>
      </c>
      <c r="J718" s="228">
        <f t="shared" ref="J718:J721" si="564">IF(T718&lt;0, "N/A", (T718 - AA718)/(Z718-AA718))</f>
        <v>0.5</v>
      </c>
      <c r="K718" s="228">
        <f t="shared" ref="K718:K721" si="565">IF(V718&lt;0, "N/A", (V718 - AA718)/(Z718-AA718))</f>
        <v>0.5</v>
      </c>
      <c r="L718" s="228">
        <f t="shared" ref="L718:L721" si="566">IF(X718&lt;0, "N/A", (X718 - AA718)/(Z718-AA718))</f>
        <v>1</v>
      </c>
      <c r="M718" s="44" t="s">
        <v>120</v>
      </c>
      <c r="N718" s="33">
        <v>0.5</v>
      </c>
      <c r="O718" s="187" t="s">
        <v>3608</v>
      </c>
      <c r="P718" s="33">
        <v>0.5</v>
      </c>
      <c r="Q718" s="43" t="s">
        <v>3609</v>
      </c>
      <c r="R718" s="33">
        <v>0.5</v>
      </c>
      <c r="S718" s="43" t="s">
        <v>3610</v>
      </c>
      <c r="T718" s="33">
        <v>0.5</v>
      </c>
      <c r="U718" s="43" t="s">
        <v>129</v>
      </c>
      <c r="V718" s="33">
        <v>0.5</v>
      </c>
      <c r="W718" s="43" t="s">
        <v>3611</v>
      </c>
      <c r="X718" s="33">
        <v>1</v>
      </c>
      <c r="Y718" s="43" t="s">
        <v>3612</v>
      </c>
      <c r="Z718" s="51">
        <v>1</v>
      </c>
      <c r="AA718" s="66">
        <v>0</v>
      </c>
      <c r="AB718" s="33"/>
      <c r="AC718" s="33"/>
      <c r="AD718" s="33"/>
      <c r="AE718" s="33"/>
      <c r="AF718" s="33"/>
      <c r="AG718" s="33"/>
      <c r="AH718" s="33"/>
      <c r="AI718" s="33"/>
      <c r="AJ718" s="33"/>
      <c r="AK718" s="33"/>
      <c r="AL718" s="33"/>
      <c r="AM718" s="33"/>
    </row>
    <row r="719" spans="1:39" ht="15.75" customHeight="1">
      <c r="A719" s="35" t="s">
        <v>45</v>
      </c>
      <c r="B719" s="60" t="s">
        <v>46</v>
      </c>
      <c r="C719" s="50" t="s">
        <v>47</v>
      </c>
      <c r="D719" s="43" t="s">
        <v>3599</v>
      </c>
      <c r="E719" s="43"/>
      <c r="F719" s="220" t="s">
        <v>3613</v>
      </c>
      <c r="G719" s="228">
        <f t="shared" si="561"/>
        <v>0</v>
      </c>
      <c r="H719" s="228">
        <f t="shared" si="562"/>
        <v>1</v>
      </c>
      <c r="I719" s="228">
        <f t="shared" si="563"/>
        <v>1</v>
      </c>
      <c r="J719" s="228">
        <f t="shared" si="564"/>
        <v>1</v>
      </c>
      <c r="K719" s="228">
        <f t="shared" si="565"/>
        <v>1</v>
      </c>
      <c r="L719" s="228">
        <f t="shared" si="566"/>
        <v>1</v>
      </c>
      <c r="M719" s="44" t="s">
        <v>120</v>
      </c>
      <c r="N719" s="33">
        <v>0</v>
      </c>
      <c r="O719" s="43" t="s">
        <v>3614</v>
      </c>
      <c r="P719" s="33">
        <v>1</v>
      </c>
      <c r="Q719" s="43" t="s">
        <v>3615</v>
      </c>
      <c r="R719" s="33">
        <v>1</v>
      </c>
      <c r="S719" s="43" t="s">
        <v>3616</v>
      </c>
      <c r="T719" s="33">
        <v>1</v>
      </c>
      <c r="U719" s="43" t="s">
        <v>129</v>
      </c>
      <c r="V719" s="33">
        <v>1</v>
      </c>
      <c r="W719" s="43" t="s">
        <v>3617</v>
      </c>
      <c r="X719" s="33">
        <v>1</v>
      </c>
      <c r="Y719" s="43" t="s">
        <v>3618</v>
      </c>
      <c r="Z719" s="51">
        <v>1</v>
      </c>
      <c r="AA719" s="66">
        <v>0</v>
      </c>
      <c r="AB719" s="33"/>
      <c r="AC719" s="33"/>
      <c r="AD719" s="33"/>
      <c r="AE719" s="33"/>
      <c r="AF719" s="33"/>
      <c r="AG719" s="33"/>
      <c r="AH719" s="33"/>
      <c r="AI719" s="33"/>
      <c r="AJ719" s="33"/>
      <c r="AK719" s="33"/>
      <c r="AL719" s="33"/>
      <c r="AM719" s="33"/>
    </row>
    <row r="720" spans="1:39" ht="15.75" customHeight="1">
      <c r="A720" s="35" t="s">
        <v>45</v>
      </c>
      <c r="B720" s="60" t="s">
        <v>46</v>
      </c>
      <c r="C720" s="50" t="s">
        <v>47</v>
      </c>
      <c r="D720" s="43" t="s">
        <v>3599</v>
      </c>
      <c r="E720" s="43"/>
      <c r="F720" s="220" t="s">
        <v>3619</v>
      </c>
      <c r="G720" s="228">
        <f t="shared" si="561"/>
        <v>0</v>
      </c>
      <c r="H720" s="228">
        <f t="shared" si="562"/>
        <v>1</v>
      </c>
      <c r="I720" s="228">
        <f t="shared" si="563"/>
        <v>0.5</v>
      </c>
      <c r="J720" s="228">
        <f t="shared" si="564"/>
        <v>1</v>
      </c>
      <c r="K720" s="228">
        <f t="shared" si="565"/>
        <v>1</v>
      </c>
      <c r="L720" s="228">
        <f t="shared" si="566"/>
        <v>1</v>
      </c>
      <c r="M720" s="44" t="s">
        <v>120</v>
      </c>
      <c r="N720" s="33">
        <v>0</v>
      </c>
      <c r="O720" s="43" t="s">
        <v>3620</v>
      </c>
      <c r="P720" s="33">
        <v>1</v>
      </c>
      <c r="Q720" s="43" t="s">
        <v>3621</v>
      </c>
      <c r="R720" s="33">
        <v>0.5</v>
      </c>
      <c r="S720" s="43" t="s">
        <v>3622</v>
      </c>
      <c r="T720" s="33">
        <v>1</v>
      </c>
      <c r="U720" s="43" t="s">
        <v>129</v>
      </c>
      <c r="V720" s="33">
        <v>1</v>
      </c>
      <c r="W720" s="43" t="s">
        <v>3623</v>
      </c>
      <c r="X720" s="33">
        <v>1</v>
      </c>
      <c r="Y720" s="43" t="s">
        <v>3624</v>
      </c>
      <c r="Z720" s="51">
        <v>1</v>
      </c>
      <c r="AA720" s="66">
        <v>0</v>
      </c>
      <c r="AB720" s="33"/>
      <c r="AC720" s="33"/>
      <c r="AD720" s="33"/>
      <c r="AE720" s="33"/>
      <c r="AF720" s="33"/>
      <c r="AG720" s="33"/>
      <c r="AH720" s="33"/>
      <c r="AI720" s="33"/>
      <c r="AJ720" s="33"/>
      <c r="AK720" s="33"/>
      <c r="AL720" s="33"/>
      <c r="AM720" s="33"/>
    </row>
    <row r="721" spans="1:39" ht="15.75" customHeight="1">
      <c r="A721" s="35" t="s">
        <v>45</v>
      </c>
      <c r="B721" s="60" t="s">
        <v>46</v>
      </c>
      <c r="C721" s="50" t="s">
        <v>47</v>
      </c>
      <c r="D721" s="43" t="s">
        <v>3599</v>
      </c>
      <c r="E721" s="43"/>
      <c r="F721" s="220" t="s">
        <v>3625</v>
      </c>
      <c r="G721" s="228">
        <f t="shared" si="561"/>
        <v>1</v>
      </c>
      <c r="H721" s="228">
        <f t="shared" si="562"/>
        <v>1</v>
      </c>
      <c r="I721" s="228">
        <f t="shared" si="563"/>
        <v>0</v>
      </c>
      <c r="J721" s="228">
        <f t="shared" si="564"/>
        <v>1</v>
      </c>
      <c r="K721" s="228">
        <f t="shared" si="565"/>
        <v>1</v>
      </c>
      <c r="L721" s="228" t="str">
        <f t="shared" si="566"/>
        <v>N/A</v>
      </c>
      <c r="M721" s="44" t="s">
        <v>3626</v>
      </c>
      <c r="N721" s="185">
        <v>1</v>
      </c>
      <c r="O721" s="43" t="s">
        <v>3627</v>
      </c>
      <c r="P721" s="33">
        <v>1</v>
      </c>
      <c r="Q721" s="43" t="s">
        <v>3628</v>
      </c>
      <c r="R721" s="33">
        <v>0</v>
      </c>
      <c r="S721" s="43" t="s">
        <v>3629</v>
      </c>
      <c r="T721" s="33">
        <v>1</v>
      </c>
      <c r="U721" s="43" t="s">
        <v>3628</v>
      </c>
      <c r="V721" s="33">
        <v>1</v>
      </c>
      <c r="W721" s="43" t="s">
        <v>3628</v>
      </c>
      <c r="X721" s="33">
        <v>-1</v>
      </c>
      <c r="Y721" s="43" t="s">
        <v>3630</v>
      </c>
      <c r="Z721" s="51">
        <v>1</v>
      </c>
      <c r="AA721" s="66">
        <v>0</v>
      </c>
      <c r="AB721" s="33"/>
      <c r="AC721" s="33"/>
      <c r="AD721" s="33"/>
      <c r="AE721" s="33"/>
      <c r="AF721" s="33"/>
      <c r="AG721" s="33"/>
      <c r="AH721" s="33"/>
      <c r="AI721" s="33"/>
      <c r="AJ721" s="33"/>
      <c r="AK721" s="33"/>
      <c r="AL721" s="33"/>
      <c r="AM721" s="33"/>
    </row>
    <row r="722" spans="1:39" ht="15.75" customHeight="1">
      <c r="A722" s="35" t="s">
        <v>45</v>
      </c>
      <c r="B722" s="60" t="s">
        <v>46</v>
      </c>
      <c r="C722" s="50" t="s">
        <v>47</v>
      </c>
      <c r="D722" s="43" t="s">
        <v>3599</v>
      </c>
      <c r="E722" s="67" t="s">
        <v>3631</v>
      </c>
      <c r="F722" s="225" t="s">
        <v>3632</v>
      </c>
      <c r="G722" s="252">
        <f t="shared" ref="G722:L722" si="567">ROUND(AVERAGE(G723:G728),2)</f>
        <v>0.56999999999999995</v>
      </c>
      <c r="H722" s="252">
        <f t="shared" si="567"/>
        <v>0.44</v>
      </c>
      <c r="I722" s="252">
        <f t="shared" si="567"/>
        <v>0.69</v>
      </c>
      <c r="J722" s="252">
        <f t="shared" si="567"/>
        <v>0.63</v>
      </c>
      <c r="K722" s="252">
        <f t="shared" si="567"/>
        <v>0.91</v>
      </c>
      <c r="L722" s="252">
        <f t="shared" si="567"/>
        <v>0.76</v>
      </c>
      <c r="M722" s="69"/>
      <c r="N722" s="185"/>
      <c r="O722" s="186"/>
      <c r="P722" s="185"/>
      <c r="Q722" s="186"/>
      <c r="R722" s="185"/>
      <c r="S722" s="186"/>
      <c r="T722" s="185"/>
      <c r="U722" s="186"/>
      <c r="V722" s="185"/>
      <c r="W722" s="186"/>
      <c r="X722" s="185"/>
      <c r="Y722" s="186"/>
      <c r="Z722" s="68"/>
      <c r="AA722" s="70"/>
      <c r="AB722" s="33"/>
      <c r="AC722" s="33"/>
      <c r="AD722" s="33"/>
      <c r="AE722" s="33"/>
      <c r="AF722" s="33"/>
      <c r="AG722" s="33"/>
      <c r="AH722" s="33"/>
      <c r="AI722" s="33"/>
      <c r="AJ722" s="33"/>
      <c r="AK722" s="33"/>
      <c r="AL722" s="33"/>
      <c r="AM722" s="33"/>
    </row>
    <row r="723" spans="1:39" ht="15.75" customHeight="1">
      <c r="A723" s="35" t="s">
        <v>45</v>
      </c>
      <c r="B723" s="60" t="s">
        <v>46</v>
      </c>
      <c r="C723" s="50" t="s">
        <v>47</v>
      </c>
      <c r="D723" s="43" t="s">
        <v>3599</v>
      </c>
      <c r="E723" s="68" t="s">
        <v>3631</v>
      </c>
      <c r="F723" s="232" t="s">
        <v>3633</v>
      </c>
      <c r="G723" s="253">
        <f t="shared" ref="G723:G728" si="568">IF(N723&gt;$Z723, 1, IF(N723&lt;$AA723, 0, (N723-$AA723)/($Z723-$AA723)))</f>
        <v>0</v>
      </c>
      <c r="H723" s="253">
        <f t="shared" ref="H723:H728" si="569">IF(P723&gt;$Z723, 1, IF(P723&lt;$AA723, 0, (P723-$AA723)/($Z723-$AA723)))</f>
        <v>0</v>
      </c>
      <c r="I723" s="253">
        <f t="shared" ref="I723:I728" si="570">IF(R723&gt;$Z723, 1, IF(R723&lt;$AA723, 0, (R723-$AA723)/($Z723-$AA723)))</f>
        <v>1</v>
      </c>
      <c r="J723" s="253">
        <f t="shared" ref="J723:J728" si="571">IF(T723&gt;$Z723, 1, IF(T723&lt;$AA723, 0, (T723-$AA723)/($Z723-$AA723)))</f>
        <v>3.0489030657993365E-2</v>
      </c>
      <c r="K723" s="253">
        <f t="shared" ref="K723:K728" si="572">IF(V723&gt;$Z723, 1, IF(V723&lt;$AA723, 0, (V723-$AA723)/($Z723-$AA723)))</f>
        <v>0.7320349858130214</v>
      </c>
      <c r="L723" s="253">
        <f t="shared" ref="L723:L728" si="573">IF(X723&gt;$Z723, 1, IF(X723&lt;$AA723, 0, (X723-$AA723)/($Z723-$AA723)))</f>
        <v>0.99927845055007347</v>
      </c>
      <c r="M723" s="44"/>
      <c r="N723" s="185">
        <f>O723/G1027</f>
        <v>8.6316373244945357</v>
      </c>
      <c r="O723" s="203">
        <v>24</v>
      </c>
      <c r="P723" s="185">
        <f>Q723/H1027</f>
        <v>10.024554261143177</v>
      </c>
      <c r="Q723" s="203">
        <v>102</v>
      </c>
      <c r="R723" s="185">
        <f>S723/I1027</f>
        <v>28.559945642713345</v>
      </c>
      <c r="S723" s="203">
        <v>263</v>
      </c>
      <c r="T723" s="185">
        <f>U723/J1027</f>
        <v>11.313125218518401</v>
      </c>
      <c r="U723" s="185">
        <v>42</v>
      </c>
      <c r="V723" s="185">
        <f>W723/K1027</f>
        <v>21.986694578196836</v>
      </c>
      <c r="W723" s="185">
        <v>57</v>
      </c>
      <c r="X723" s="185">
        <f>Y723/L1027</f>
        <v>26.05263157894737</v>
      </c>
      <c r="Y723" s="185">
        <v>990</v>
      </c>
      <c r="Z723" s="51">
        <f>73/Z1027</f>
        <v>26.063609488581996</v>
      </c>
      <c r="AA723" s="66">
        <v>10.8492542760004</v>
      </c>
      <c r="AB723" s="33"/>
      <c r="AC723" s="33"/>
      <c r="AD723" s="33"/>
      <c r="AE723" s="33"/>
      <c r="AF723" s="33"/>
      <c r="AG723" s="33"/>
      <c r="AH723" s="33"/>
      <c r="AI723" s="33"/>
      <c r="AJ723" s="33"/>
      <c r="AK723" s="33"/>
      <c r="AL723" s="33"/>
      <c r="AM723" s="33"/>
    </row>
    <row r="724" spans="1:39" ht="15.75" customHeight="1">
      <c r="A724" s="35" t="s">
        <v>45</v>
      </c>
      <c r="B724" s="60" t="s">
        <v>46</v>
      </c>
      <c r="C724" s="50" t="s">
        <v>47</v>
      </c>
      <c r="D724" s="43" t="s">
        <v>3599</v>
      </c>
      <c r="E724" s="68" t="s">
        <v>3631</v>
      </c>
      <c r="F724" s="232" t="s">
        <v>3634</v>
      </c>
      <c r="G724" s="253">
        <f t="shared" si="568"/>
        <v>0.1867152011878036</v>
      </c>
      <c r="H724" s="253">
        <f t="shared" si="569"/>
        <v>1</v>
      </c>
      <c r="I724" s="253">
        <f t="shared" si="570"/>
        <v>1</v>
      </c>
      <c r="J724" s="253">
        <f t="shared" si="571"/>
        <v>1</v>
      </c>
      <c r="K724" s="253">
        <f t="shared" si="572"/>
        <v>1</v>
      </c>
      <c r="L724" s="253">
        <f t="shared" si="573"/>
        <v>1</v>
      </c>
      <c r="M724" s="44"/>
      <c r="N724" s="185">
        <f>O724/G1027</f>
        <v>1.078954665561817</v>
      </c>
      <c r="O724" s="203">
        <v>3</v>
      </c>
      <c r="P724" s="185">
        <f>Q724/H1027</f>
        <v>372.1861469308746</v>
      </c>
      <c r="Q724" s="203">
        <v>3787</v>
      </c>
      <c r="R724" s="185">
        <f>S724/I1027</f>
        <v>5.7554263082274035</v>
      </c>
      <c r="S724" s="203">
        <v>53</v>
      </c>
      <c r="T724" s="185">
        <f>U724/J1027</f>
        <v>23.164970685537675</v>
      </c>
      <c r="U724" s="185">
        <v>86</v>
      </c>
      <c r="V724" s="185">
        <f>W724/K1027</f>
        <v>4.6287778059361759</v>
      </c>
      <c r="W724" s="185">
        <v>12</v>
      </c>
      <c r="X724" s="185">
        <f>Y724/L1027</f>
        <v>34.421052631578945</v>
      </c>
      <c r="Y724" s="185">
        <v>1308</v>
      </c>
      <c r="Z724" s="51">
        <f>10/Z1027</f>
        <v>3.5703574641893145</v>
      </c>
      <c r="AA724" s="66">
        <v>0.50697449887852197</v>
      </c>
      <c r="AB724" s="33"/>
      <c r="AC724" s="33"/>
      <c r="AD724" s="33"/>
      <c r="AE724" s="33"/>
      <c r="AF724" s="33"/>
      <c r="AG724" s="33"/>
      <c r="AH724" s="33"/>
      <c r="AI724" s="33"/>
      <c r="AJ724" s="33"/>
      <c r="AK724" s="33"/>
      <c r="AL724" s="33"/>
      <c r="AM724" s="33"/>
    </row>
    <row r="725" spans="1:39" ht="15.75" customHeight="1">
      <c r="A725" s="35" t="s">
        <v>45</v>
      </c>
      <c r="B725" s="60" t="s">
        <v>46</v>
      </c>
      <c r="C725" s="50" t="s">
        <v>47</v>
      </c>
      <c r="D725" s="43" t="s">
        <v>3599</v>
      </c>
      <c r="E725" s="68" t="s">
        <v>3631</v>
      </c>
      <c r="F725" s="232" t="s">
        <v>3635</v>
      </c>
      <c r="G725" s="253">
        <f t="shared" si="568"/>
        <v>0.89551685149483484</v>
      </c>
      <c r="H725" s="253">
        <f t="shared" si="569"/>
        <v>0.66069623411214728</v>
      </c>
      <c r="I725" s="253">
        <f t="shared" si="570"/>
        <v>0.26325538664346676</v>
      </c>
      <c r="J725" s="253">
        <f t="shared" si="571"/>
        <v>0.15171408973765435</v>
      </c>
      <c r="K725" s="253">
        <f t="shared" si="572"/>
        <v>0.69958413376256556</v>
      </c>
      <c r="L725" s="253">
        <f t="shared" si="573"/>
        <v>0.7215900064738997</v>
      </c>
      <c r="M725" s="44"/>
      <c r="N725" s="185">
        <f>O725/G1027</f>
        <v>1105.5688806456751</v>
      </c>
      <c r="O725" s="203">
        <v>3074</v>
      </c>
      <c r="P725" s="185">
        <f>Q725/H1027</f>
        <v>884.51949363028029</v>
      </c>
      <c r="Q725" s="203">
        <v>9000</v>
      </c>
      <c r="R725" s="185">
        <f>S725/I1027</f>
        <v>510.38686129563769</v>
      </c>
      <c r="S725" s="203">
        <v>4700</v>
      </c>
      <c r="T725" s="185">
        <f>U725/J1027</f>
        <v>405.38698699690934</v>
      </c>
      <c r="U725" s="185">
        <v>1505</v>
      </c>
      <c r="V725" s="185">
        <f>W725/K1027</f>
        <v>921.12678338129899</v>
      </c>
      <c r="W725" s="185">
        <v>2388</v>
      </c>
      <c r="X725" s="185">
        <f>Y725/L1027</f>
        <v>941.84210526315792</v>
      </c>
      <c r="Y725" s="185">
        <v>35790</v>
      </c>
      <c r="Z725" s="51">
        <f>3372/Z1027</f>
        <v>1203.9245369246369</v>
      </c>
      <c r="AA725" s="66">
        <v>262.57028328535699</v>
      </c>
      <c r="AB725" s="33"/>
      <c r="AC725" s="33"/>
      <c r="AD725" s="33"/>
      <c r="AE725" s="33"/>
      <c r="AF725" s="33"/>
      <c r="AG725" s="33"/>
      <c r="AH725" s="33"/>
      <c r="AI725" s="33"/>
      <c r="AJ725" s="33"/>
      <c r="AK725" s="33"/>
      <c r="AL725" s="33"/>
      <c r="AM725" s="33"/>
    </row>
    <row r="726" spans="1:39" ht="15.75" customHeight="1">
      <c r="A726" s="35" t="s">
        <v>45</v>
      </c>
      <c r="B726" s="60" t="s">
        <v>46</v>
      </c>
      <c r="C726" s="50" t="s">
        <v>47</v>
      </c>
      <c r="D726" s="43" t="s">
        <v>3599</v>
      </c>
      <c r="E726" s="68" t="s">
        <v>3631</v>
      </c>
      <c r="F726" s="232" t="s">
        <v>3636</v>
      </c>
      <c r="G726" s="253">
        <f t="shared" si="568"/>
        <v>1</v>
      </c>
      <c r="H726" s="253">
        <f t="shared" si="569"/>
        <v>0</v>
      </c>
      <c r="I726" s="253">
        <f t="shared" si="570"/>
        <v>1</v>
      </c>
      <c r="J726" s="253">
        <f t="shared" si="571"/>
        <v>1</v>
      </c>
      <c r="K726" s="253">
        <f t="shared" si="572"/>
        <v>1</v>
      </c>
      <c r="L726" s="253">
        <f t="shared" si="573"/>
        <v>0.14539794545373727</v>
      </c>
      <c r="M726" s="44"/>
      <c r="N726" s="185">
        <f>O726/G1027</f>
        <v>2827.9401784375227</v>
      </c>
      <c r="O726" s="203">
        <v>7863</v>
      </c>
      <c r="P726" s="185">
        <f>Q726/H1027</f>
        <v>3.7346378619945169</v>
      </c>
      <c r="Q726" s="203">
        <v>38</v>
      </c>
      <c r="R726" s="185">
        <f>S726/I1027</f>
        <v>1610.1076579639191</v>
      </c>
      <c r="S726" s="203">
        <v>14827</v>
      </c>
      <c r="T726" s="185">
        <f>U726/J1027</f>
        <v>2021.5477324995379</v>
      </c>
      <c r="U726" s="185">
        <v>7505</v>
      </c>
      <c r="V726" s="185">
        <f>W726/K1027</f>
        <v>3115.5531948788744</v>
      </c>
      <c r="W726" s="185">
        <v>8077</v>
      </c>
      <c r="X726" s="185">
        <f>Y726/L1027</f>
        <v>693.36842105263156</v>
      </c>
      <c r="Y726" s="185">
        <v>26348</v>
      </c>
      <c r="Z726" s="51">
        <f>2753/Z1027</f>
        <v>982.91940989131831</v>
      </c>
      <c r="AA726" s="66">
        <v>644.10558736614405</v>
      </c>
      <c r="AB726" s="33"/>
      <c r="AC726" s="33"/>
      <c r="AD726" s="33"/>
      <c r="AE726" s="33"/>
      <c r="AF726" s="33"/>
      <c r="AG726" s="33"/>
      <c r="AH726" s="33"/>
      <c r="AI726" s="33"/>
      <c r="AJ726" s="33"/>
      <c r="AK726" s="33"/>
      <c r="AL726" s="33"/>
      <c r="AM726" s="33"/>
    </row>
    <row r="727" spans="1:39" ht="15.75" customHeight="1">
      <c r="A727" s="35" t="s">
        <v>45</v>
      </c>
      <c r="B727" s="60" t="s">
        <v>46</v>
      </c>
      <c r="C727" s="50" t="s">
        <v>47</v>
      </c>
      <c r="D727" s="43" t="s">
        <v>3599</v>
      </c>
      <c r="E727" s="68" t="s">
        <v>3631</v>
      </c>
      <c r="F727" s="232" t="s">
        <v>3637</v>
      </c>
      <c r="G727" s="253">
        <f t="shared" si="568"/>
        <v>0.35412381458711611</v>
      </c>
      <c r="H727" s="253">
        <f t="shared" si="569"/>
        <v>1</v>
      </c>
      <c r="I727" s="253">
        <f t="shared" si="570"/>
        <v>0.57593013486168076</v>
      </c>
      <c r="J727" s="253">
        <f t="shared" si="571"/>
        <v>0.60168922916341305</v>
      </c>
      <c r="K727" s="253">
        <f t="shared" si="572"/>
        <v>1</v>
      </c>
      <c r="L727" s="253">
        <f t="shared" si="573"/>
        <v>1</v>
      </c>
      <c r="M727" s="44"/>
      <c r="N727" s="185">
        <f>O727/G1027</f>
        <v>17.263274648989071</v>
      </c>
      <c r="O727" s="203">
        <v>48</v>
      </c>
      <c r="P727" s="185">
        <f>Q727/H1027</f>
        <v>60.343885454332458</v>
      </c>
      <c r="Q727" s="203">
        <v>614</v>
      </c>
      <c r="R727" s="185">
        <f>S727/I1027</f>
        <v>26.170900760052913</v>
      </c>
      <c r="S727" s="203">
        <v>241</v>
      </c>
      <c r="T727" s="185">
        <f>U727/J1027</f>
        <v>27.20537254929425</v>
      </c>
      <c r="U727" s="185">
        <v>101</v>
      </c>
      <c r="V727" s="185">
        <f>W727/K1027</f>
        <v>86.789583861303299</v>
      </c>
      <c r="W727" s="185">
        <v>225</v>
      </c>
      <c r="X727" s="185">
        <f>Y727/L1027</f>
        <v>80.78947368421052</v>
      </c>
      <c r="Y727" s="185">
        <v>3070</v>
      </c>
      <c r="Z727" s="51">
        <f>121/Z1027</f>
        <v>43.201325316690706</v>
      </c>
      <c r="AA727" s="66">
        <v>3.0418469932711298</v>
      </c>
      <c r="AB727" s="33"/>
      <c r="AC727" s="33"/>
      <c r="AD727" s="33"/>
      <c r="AE727" s="33"/>
      <c r="AF727" s="33"/>
      <c r="AG727" s="33"/>
      <c r="AH727" s="33"/>
      <c r="AI727" s="33"/>
      <c r="AJ727" s="33"/>
      <c r="AK727" s="33"/>
      <c r="AL727" s="33"/>
      <c r="AM727" s="33"/>
    </row>
    <row r="728" spans="1:39" ht="15.75" customHeight="1">
      <c r="A728" s="35" t="s">
        <v>45</v>
      </c>
      <c r="B728" s="60" t="s">
        <v>46</v>
      </c>
      <c r="C728" s="50" t="s">
        <v>47</v>
      </c>
      <c r="D728" s="43" t="s">
        <v>3599</v>
      </c>
      <c r="E728" s="68" t="s">
        <v>3631</v>
      </c>
      <c r="F728" s="232" t="s">
        <v>3638</v>
      </c>
      <c r="G728" s="253">
        <f t="shared" si="568"/>
        <v>1</v>
      </c>
      <c r="H728" s="253">
        <f t="shared" si="569"/>
        <v>0</v>
      </c>
      <c r="I728" s="253">
        <f t="shared" si="570"/>
        <v>0.29342753266353494</v>
      </c>
      <c r="J728" s="253">
        <f t="shared" si="571"/>
        <v>1</v>
      </c>
      <c r="K728" s="253">
        <f t="shared" si="572"/>
        <v>1</v>
      </c>
      <c r="L728" s="253">
        <f t="shared" si="573"/>
        <v>0.68326061569199059</v>
      </c>
      <c r="M728" s="44"/>
      <c r="N728" s="185">
        <f>O728/G1027</f>
        <v>91.351495017567174</v>
      </c>
      <c r="O728" s="203">
        <v>254</v>
      </c>
      <c r="P728" s="185">
        <f>Q728/H1027</f>
        <v>0</v>
      </c>
      <c r="Q728" s="204"/>
      <c r="R728" s="185">
        <f>S728/I1027</f>
        <v>45.717631618183717</v>
      </c>
      <c r="S728" s="203">
        <v>421</v>
      </c>
      <c r="T728" s="185">
        <f>U728/J1027</f>
        <v>99.663245972662097</v>
      </c>
      <c r="U728" s="185">
        <v>370</v>
      </c>
      <c r="V728" s="185">
        <f>W728/K1027</f>
        <v>171.65051030346652</v>
      </c>
      <c r="W728" s="185">
        <v>445</v>
      </c>
      <c r="X728" s="185">
        <f>Y728/L1027</f>
        <v>64.815789473684205</v>
      </c>
      <c r="Y728" s="185">
        <v>2463</v>
      </c>
      <c r="Z728" s="51">
        <f>225/Z1027</f>
        <v>80.333042944259574</v>
      </c>
      <c r="AA728" s="66">
        <v>31.342439819623198</v>
      </c>
      <c r="AB728" s="33"/>
      <c r="AC728" s="33"/>
      <c r="AD728" s="33"/>
      <c r="AE728" s="33"/>
      <c r="AF728" s="33"/>
      <c r="AG728" s="33"/>
      <c r="AH728" s="33"/>
      <c r="AI728" s="33"/>
      <c r="AJ728" s="33"/>
      <c r="AK728" s="33"/>
      <c r="AL728" s="33"/>
      <c r="AM728" s="33"/>
    </row>
    <row r="729" spans="1:39" ht="15.75" customHeight="1">
      <c r="A729" s="35" t="s">
        <v>45</v>
      </c>
      <c r="B729" s="60" t="s">
        <v>46</v>
      </c>
      <c r="C729" s="50" t="s">
        <v>47</v>
      </c>
      <c r="D729" s="43" t="s">
        <v>3599</v>
      </c>
      <c r="E729" s="43"/>
      <c r="F729" s="220" t="s">
        <v>3639</v>
      </c>
      <c r="G729" s="228">
        <f t="shared" ref="G729:G730" si="574">IF(N729&lt;0, "N/A", (N729 - AA729)/(Z729-AA729))</f>
        <v>1</v>
      </c>
      <c r="H729" s="228">
        <f t="shared" ref="H729:H730" si="575">IF(P729&lt;0, "N/A", (P729 - AA729)/(Z729-AA729))</f>
        <v>1</v>
      </c>
      <c r="I729" s="228">
        <f t="shared" ref="I729:I730" si="576">IF(R729&lt;0, "N/A", (R729 - AA729)/(Z729-AA729))</f>
        <v>1</v>
      </c>
      <c r="J729" s="228">
        <f t="shared" ref="J729:J730" si="577">IF(T729&lt;0, "N/A", (T729 - AA729)/(Z729-AA729))</f>
        <v>1</v>
      </c>
      <c r="K729" s="228">
        <f t="shared" ref="K729:K730" si="578">IF(V729&lt;0, "N/A", (V729 - AA729)/(Z729-AA729))</f>
        <v>1</v>
      </c>
      <c r="L729" s="228">
        <f t="shared" ref="L729:L730" si="579">IF(X729&lt;0, "N/A", (X729 - AA729)/(Z729-AA729))</f>
        <v>1</v>
      </c>
      <c r="M729" s="44" t="s">
        <v>120</v>
      </c>
      <c r="N729" s="33">
        <v>1</v>
      </c>
      <c r="O729" s="43" t="s">
        <v>3640</v>
      </c>
      <c r="P729" s="33">
        <v>1</v>
      </c>
      <c r="Q729" s="43" t="s">
        <v>3641</v>
      </c>
      <c r="R729" s="33">
        <v>1</v>
      </c>
      <c r="S729" s="43" t="s">
        <v>3642</v>
      </c>
      <c r="T729" s="33">
        <v>1</v>
      </c>
      <c r="U729" s="43" t="s">
        <v>129</v>
      </c>
      <c r="V729" s="33">
        <v>1</v>
      </c>
      <c r="W729" s="43" t="s">
        <v>3643</v>
      </c>
      <c r="X729" s="33">
        <v>1</v>
      </c>
      <c r="Y729" s="43" t="s">
        <v>3644</v>
      </c>
      <c r="Z729" s="51">
        <v>1</v>
      </c>
      <c r="AA729" s="66">
        <v>0</v>
      </c>
      <c r="AB729" s="33"/>
      <c r="AC729" s="33"/>
      <c r="AD729" s="33"/>
      <c r="AE729" s="33"/>
      <c r="AF729" s="33"/>
      <c r="AG729" s="33"/>
      <c r="AH729" s="33"/>
      <c r="AI729" s="33"/>
      <c r="AJ729" s="33"/>
      <c r="AK729" s="33"/>
      <c r="AL729" s="33"/>
      <c r="AM729" s="33"/>
    </row>
    <row r="730" spans="1:39" ht="15.75" customHeight="1">
      <c r="A730" s="35" t="s">
        <v>45</v>
      </c>
      <c r="B730" s="60" t="s">
        <v>46</v>
      </c>
      <c r="C730" s="50" t="s">
        <v>47</v>
      </c>
      <c r="D730" s="43" t="s">
        <v>3599</v>
      </c>
      <c r="E730" s="43"/>
      <c r="F730" s="220" t="s">
        <v>3645</v>
      </c>
      <c r="G730" s="228">
        <f t="shared" si="574"/>
        <v>0.63593380614657213</v>
      </c>
      <c r="H730" s="228">
        <f t="shared" si="575"/>
        <v>8.2742316784869974E-3</v>
      </c>
      <c r="I730" s="228">
        <f t="shared" si="576"/>
        <v>6.8951930654058318E-3</v>
      </c>
      <c r="J730" s="228">
        <f t="shared" si="577"/>
        <v>0.87253743104806936</v>
      </c>
      <c r="K730" s="228">
        <f t="shared" si="578"/>
        <v>0.90622537431048067</v>
      </c>
      <c r="L730" s="228">
        <f t="shared" si="579"/>
        <v>0.61544523246650906</v>
      </c>
      <c r="M730" s="44" t="s">
        <v>1457</v>
      </c>
      <c r="N730" s="33">
        <v>3228</v>
      </c>
      <c r="O730" s="43" t="s">
        <v>3646</v>
      </c>
      <c r="P730" s="33">
        <v>42</v>
      </c>
      <c r="Q730" s="187" t="s">
        <v>3647</v>
      </c>
      <c r="R730" s="33">
        <v>35</v>
      </c>
      <c r="S730" s="187" t="s">
        <v>3647</v>
      </c>
      <c r="T730" s="33">
        <v>4429</v>
      </c>
      <c r="U730" s="187" t="s">
        <v>3647</v>
      </c>
      <c r="V730" s="33">
        <v>4600</v>
      </c>
      <c r="W730" s="43" t="s">
        <v>3648</v>
      </c>
      <c r="X730" s="33">
        <v>3124</v>
      </c>
      <c r="Y730" s="43" t="s">
        <v>3649</v>
      </c>
      <c r="Z730" s="51">
        <v>5076</v>
      </c>
      <c r="AA730" s="66">
        <v>0</v>
      </c>
      <c r="AB730" s="33"/>
      <c r="AC730" s="33"/>
      <c r="AD730" s="33"/>
      <c r="AE730" s="33"/>
      <c r="AF730" s="33"/>
      <c r="AG730" s="33"/>
      <c r="AH730" s="33"/>
      <c r="AI730" s="33"/>
      <c r="AJ730" s="33"/>
      <c r="AK730" s="33"/>
      <c r="AL730" s="33"/>
      <c r="AM730" s="33"/>
    </row>
    <row r="731" spans="1:39" ht="15.75" customHeight="1">
      <c r="A731" s="35" t="s">
        <v>45</v>
      </c>
      <c r="B731" s="60" t="s">
        <v>46</v>
      </c>
      <c r="C731" s="48" t="s">
        <v>48</v>
      </c>
      <c r="D731" s="48"/>
      <c r="E731" s="48"/>
      <c r="F731" s="222"/>
      <c r="G731" s="240">
        <f t="shared" ref="G731:L731" si="580">ROUND(AVERAGE(G732,G747,G757),2)</f>
        <v>0.59</v>
      </c>
      <c r="H731" s="240">
        <f t="shared" si="580"/>
        <v>0.46</v>
      </c>
      <c r="I731" s="240">
        <f t="shared" si="580"/>
        <v>0.28999999999999998</v>
      </c>
      <c r="J731" s="240">
        <f t="shared" si="580"/>
        <v>0.69</v>
      </c>
      <c r="K731" s="240">
        <f t="shared" si="580"/>
        <v>0.61</v>
      </c>
      <c r="L731" s="240">
        <f t="shared" si="580"/>
        <v>0.7</v>
      </c>
      <c r="M731" s="53"/>
      <c r="N731" s="54"/>
      <c r="O731" s="50"/>
      <c r="P731" s="54"/>
      <c r="Q731" s="50"/>
      <c r="R731" s="54"/>
      <c r="S731" s="50"/>
      <c r="T731" s="54"/>
      <c r="U731" s="50"/>
      <c r="V731" s="54"/>
      <c r="W731" s="50"/>
      <c r="X731" s="54"/>
      <c r="Y731" s="50"/>
      <c r="Z731" s="50"/>
      <c r="AA731" s="50"/>
      <c r="AB731" s="33"/>
      <c r="AC731" s="33"/>
      <c r="AD731" s="33"/>
      <c r="AE731" s="33"/>
      <c r="AF731" s="33"/>
      <c r="AG731" s="33"/>
      <c r="AH731" s="33"/>
      <c r="AI731" s="33"/>
      <c r="AJ731" s="33"/>
      <c r="AK731" s="33"/>
      <c r="AL731" s="33"/>
      <c r="AM731" s="33"/>
    </row>
    <row r="732" spans="1:39" ht="15.75" customHeight="1">
      <c r="A732" s="35" t="s">
        <v>45</v>
      </c>
      <c r="B732" s="60" t="s">
        <v>46</v>
      </c>
      <c r="C732" s="50" t="s">
        <v>48</v>
      </c>
      <c r="D732" s="42" t="s">
        <v>3650</v>
      </c>
      <c r="E732" s="42"/>
      <c r="F732" s="220"/>
      <c r="G732" s="228">
        <f t="shared" ref="G732:L732" si="581">ROUND(AVERAGE(G733:G746),2)</f>
        <v>0.45</v>
      </c>
      <c r="H732" s="228">
        <f t="shared" si="581"/>
        <v>0.27</v>
      </c>
      <c r="I732" s="228">
        <f t="shared" si="581"/>
        <v>0.2</v>
      </c>
      <c r="J732" s="228">
        <f t="shared" si="581"/>
        <v>0.56999999999999995</v>
      </c>
      <c r="K732" s="228">
        <f t="shared" si="581"/>
        <v>0.71</v>
      </c>
      <c r="L732" s="228">
        <f t="shared" si="581"/>
        <v>0.79</v>
      </c>
      <c r="M732" s="69"/>
      <c r="N732" s="33"/>
      <c r="O732" s="43"/>
      <c r="P732" s="33"/>
      <c r="Q732" s="43"/>
      <c r="R732" s="33"/>
      <c r="S732" s="43"/>
      <c r="T732" s="33"/>
      <c r="U732" s="43"/>
      <c r="V732" s="33"/>
      <c r="W732" s="43"/>
      <c r="X732" s="33"/>
      <c r="Y732" s="43"/>
      <c r="Z732" s="43"/>
      <c r="AA732" s="43"/>
      <c r="AB732" s="33"/>
      <c r="AC732" s="33"/>
      <c r="AD732" s="33"/>
      <c r="AE732" s="33"/>
      <c r="AF732" s="33"/>
      <c r="AG732" s="33"/>
      <c r="AH732" s="33"/>
      <c r="AI732" s="33"/>
      <c r="AJ732" s="33"/>
      <c r="AK732" s="33"/>
      <c r="AL732" s="33"/>
      <c r="AM732" s="33"/>
    </row>
    <row r="733" spans="1:39" ht="15.75" customHeight="1">
      <c r="A733" s="35" t="s">
        <v>45</v>
      </c>
      <c r="B733" s="60" t="s">
        <v>46</v>
      </c>
      <c r="C733" s="50" t="s">
        <v>48</v>
      </c>
      <c r="D733" s="43" t="s">
        <v>3650</v>
      </c>
      <c r="E733" s="43"/>
      <c r="F733" s="220" t="s">
        <v>3651</v>
      </c>
      <c r="G733" s="228">
        <f t="shared" ref="G733:G746" si="582">IF(N733&lt;0, "N/A", (N733 - AA733)/(Z733-AA733))</f>
        <v>1</v>
      </c>
      <c r="H733" s="228">
        <f t="shared" ref="H733:H746" si="583">IF(P733&lt;0, "N/A", (P733 - AA733)/(Z733-AA733))</f>
        <v>0</v>
      </c>
      <c r="I733" s="228">
        <f t="shared" ref="I733:I746" si="584">IF(R733&lt;0, "N/A", (R733 - AA733)/(Z733-AA733))</f>
        <v>0</v>
      </c>
      <c r="J733" s="228">
        <f t="shared" ref="J733:J746" si="585">IF(T733&lt;0, "N/A", (T733 - AA733)/(Z733-AA733))</f>
        <v>1</v>
      </c>
      <c r="K733" s="228">
        <f t="shared" ref="K733:K746" si="586">IF(V733&lt;0, "N/A", (V733 - AA733)/(Z733-AA733))</f>
        <v>1</v>
      </c>
      <c r="L733" s="228">
        <f t="shared" ref="L733:L746" si="587">IF(X733&lt;0, "N/A", (X733 - AA733)/(Z733-AA733))</f>
        <v>1</v>
      </c>
      <c r="M733" s="44" t="s">
        <v>120</v>
      </c>
      <c r="N733" s="33">
        <v>1</v>
      </c>
      <c r="O733" s="43" t="s">
        <v>3652</v>
      </c>
      <c r="P733" s="185">
        <v>0</v>
      </c>
      <c r="Q733" s="43" t="s">
        <v>3653</v>
      </c>
      <c r="R733" s="33">
        <v>0</v>
      </c>
      <c r="S733" s="43" t="s">
        <v>3654</v>
      </c>
      <c r="T733" s="33">
        <v>1</v>
      </c>
      <c r="U733" s="43" t="s">
        <v>129</v>
      </c>
      <c r="V733" s="33">
        <v>1</v>
      </c>
      <c r="W733" s="43" t="s">
        <v>129</v>
      </c>
      <c r="X733" s="33">
        <v>1</v>
      </c>
      <c r="Y733" s="43" t="s">
        <v>3655</v>
      </c>
      <c r="Z733" s="51">
        <v>1</v>
      </c>
      <c r="AA733" s="66">
        <v>0</v>
      </c>
      <c r="AB733" s="33"/>
      <c r="AC733" s="33"/>
      <c r="AD733" s="33"/>
      <c r="AE733" s="33"/>
      <c r="AF733" s="33"/>
      <c r="AG733" s="33"/>
      <c r="AH733" s="33"/>
      <c r="AI733" s="33"/>
      <c r="AJ733" s="33"/>
      <c r="AK733" s="33"/>
      <c r="AL733" s="33"/>
      <c r="AM733" s="33"/>
    </row>
    <row r="734" spans="1:39" ht="15.75" customHeight="1">
      <c r="A734" s="35" t="s">
        <v>45</v>
      </c>
      <c r="B734" s="60" t="s">
        <v>46</v>
      </c>
      <c r="C734" s="50" t="s">
        <v>48</v>
      </c>
      <c r="D734" s="43" t="s">
        <v>3650</v>
      </c>
      <c r="E734" s="43"/>
      <c r="F734" s="220" t="s">
        <v>3656</v>
      </c>
      <c r="G734" s="228">
        <f t="shared" si="582"/>
        <v>0</v>
      </c>
      <c r="H734" s="228">
        <f t="shared" si="583"/>
        <v>0</v>
      </c>
      <c r="I734" s="228">
        <f t="shared" si="584"/>
        <v>0</v>
      </c>
      <c r="J734" s="228">
        <f t="shared" si="585"/>
        <v>1</v>
      </c>
      <c r="K734" s="228">
        <f t="shared" si="586"/>
        <v>1</v>
      </c>
      <c r="L734" s="228">
        <f t="shared" si="587"/>
        <v>1</v>
      </c>
      <c r="M734" s="44" t="s">
        <v>120</v>
      </c>
      <c r="N734" s="185">
        <v>0</v>
      </c>
      <c r="O734" s="187" t="s">
        <v>3657</v>
      </c>
      <c r="P734" s="33">
        <v>0</v>
      </c>
      <c r="Q734" s="43" t="s">
        <v>3658</v>
      </c>
      <c r="R734" s="33">
        <v>0</v>
      </c>
      <c r="S734" s="43" t="s">
        <v>365</v>
      </c>
      <c r="T734" s="33">
        <v>1</v>
      </c>
      <c r="U734" s="43" t="s">
        <v>129</v>
      </c>
      <c r="V734" s="33">
        <v>1</v>
      </c>
      <c r="W734" s="43" t="s">
        <v>3659</v>
      </c>
      <c r="X734" s="33">
        <v>1</v>
      </c>
      <c r="Y734" s="43" t="s">
        <v>3660</v>
      </c>
      <c r="Z734" s="51">
        <v>1</v>
      </c>
      <c r="AA734" s="66">
        <v>0</v>
      </c>
      <c r="AB734" s="33"/>
      <c r="AC734" s="33"/>
      <c r="AD734" s="33"/>
      <c r="AE734" s="33"/>
      <c r="AF734" s="33"/>
      <c r="AG734" s="33"/>
      <c r="AH734" s="33"/>
      <c r="AI734" s="33"/>
      <c r="AJ734" s="33"/>
      <c r="AK734" s="33"/>
      <c r="AL734" s="33"/>
      <c r="AM734" s="33"/>
    </row>
    <row r="735" spans="1:39" ht="15.75" customHeight="1">
      <c r="A735" s="35" t="s">
        <v>45</v>
      </c>
      <c r="B735" s="60" t="s">
        <v>46</v>
      </c>
      <c r="C735" s="50" t="s">
        <v>48</v>
      </c>
      <c r="D735" s="43" t="s">
        <v>3650</v>
      </c>
      <c r="E735" s="43"/>
      <c r="F735" s="220" t="s">
        <v>3661</v>
      </c>
      <c r="G735" s="228">
        <f t="shared" si="582"/>
        <v>0</v>
      </c>
      <c r="H735" s="228">
        <f t="shared" si="583"/>
        <v>0</v>
      </c>
      <c r="I735" s="228">
        <f t="shared" si="584"/>
        <v>0</v>
      </c>
      <c r="J735" s="228">
        <f t="shared" si="585"/>
        <v>1</v>
      </c>
      <c r="K735" s="228">
        <f t="shared" si="586"/>
        <v>1</v>
      </c>
      <c r="L735" s="228">
        <f t="shared" si="587"/>
        <v>1</v>
      </c>
      <c r="M735" s="44" t="s">
        <v>120</v>
      </c>
      <c r="N735" s="185">
        <v>0</v>
      </c>
      <c r="O735" s="187" t="s">
        <v>3657</v>
      </c>
      <c r="P735" s="33">
        <v>0</v>
      </c>
      <c r="Q735" s="43" t="s">
        <v>3658</v>
      </c>
      <c r="R735" s="33">
        <v>0</v>
      </c>
      <c r="S735" s="43" t="s">
        <v>365</v>
      </c>
      <c r="T735" s="33">
        <v>1</v>
      </c>
      <c r="U735" s="43" t="s">
        <v>129</v>
      </c>
      <c r="V735" s="33">
        <v>1</v>
      </c>
      <c r="W735" s="43" t="s">
        <v>3662</v>
      </c>
      <c r="X735" s="33">
        <v>1</v>
      </c>
      <c r="Y735" s="43" t="s">
        <v>3663</v>
      </c>
      <c r="Z735" s="51">
        <v>1</v>
      </c>
      <c r="AA735" s="66">
        <v>0</v>
      </c>
      <c r="AB735" s="33"/>
      <c r="AC735" s="33"/>
      <c r="AD735" s="33"/>
      <c r="AE735" s="33"/>
      <c r="AF735" s="33"/>
      <c r="AG735" s="33"/>
      <c r="AH735" s="33"/>
      <c r="AI735" s="33"/>
      <c r="AJ735" s="33"/>
      <c r="AK735" s="33"/>
      <c r="AL735" s="33"/>
      <c r="AM735" s="33"/>
    </row>
    <row r="736" spans="1:39" ht="15.75" customHeight="1">
      <c r="A736" s="35" t="s">
        <v>45</v>
      </c>
      <c r="B736" s="60" t="s">
        <v>46</v>
      </c>
      <c r="C736" s="50" t="s">
        <v>48</v>
      </c>
      <c r="D736" s="43" t="s">
        <v>3650</v>
      </c>
      <c r="E736" s="43"/>
      <c r="F736" s="220" t="s">
        <v>3664</v>
      </c>
      <c r="G736" s="228">
        <f t="shared" si="582"/>
        <v>0</v>
      </c>
      <c r="H736" s="228">
        <f t="shared" si="583"/>
        <v>0</v>
      </c>
      <c r="I736" s="228">
        <f t="shared" si="584"/>
        <v>0</v>
      </c>
      <c r="J736" s="228">
        <f t="shared" si="585"/>
        <v>0</v>
      </c>
      <c r="K736" s="228">
        <f t="shared" si="586"/>
        <v>0.5</v>
      </c>
      <c r="L736" s="228">
        <f t="shared" si="587"/>
        <v>1</v>
      </c>
      <c r="M736" s="44" t="s">
        <v>120</v>
      </c>
      <c r="N736" s="185">
        <v>0</v>
      </c>
      <c r="O736" s="186" t="s">
        <v>3665</v>
      </c>
      <c r="P736" s="33">
        <v>0</v>
      </c>
      <c r="Q736" s="43" t="s">
        <v>3666</v>
      </c>
      <c r="R736" s="33">
        <v>0</v>
      </c>
      <c r="S736" s="43" t="s">
        <v>365</v>
      </c>
      <c r="T736" s="33">
        <v>0</v>
      </c>
      <c r="U736" s="43" t="s">
        <v>3667</v>
      </c>
      <c r="V736" s="185">
        <v>0.5</v>
      </c>
      <c r="W736" s="43" t="s">
        <v>3668</v>
      </c>
      <c r="X736" s="33">
        <v>1</v>
      </c>
      <c r="Y736" s="43" t="s">
        <v>3663</v>
      </c>
      <c r="Z736" s="51">
        <v>1</v>
      </c>
      <c r="AA736" s="66">
        <v>0</v>
      </c>
      <c r="AB736" s="33"/>
      <c r="AC736" s="33"/>
      <c r="AD736" s="33"/>
      <c r="AE736" s="33"/>
      <c r="AF736" s="33"/>
      <c r="AG736" s="33"/>
      <c r="AH736" s="33"/>
      <c r="AI736" s="33"/>
      <c r="AJ736" s="33"/>
      <c r="AK736" s="33"/>
      <c r="AL736" s="33"/>
      <c r="AM736" s="33"/>
    </row>
    <row r="737" spans="1:39" ht="15.75" customHeight="1">
      <c r="A737" s="35" t="s">
        <v>45</v>
      </c>
      <c r="B737" s="60" t="s">
        <v>46</v>
      </c>
      <c r="C737" s="50" t="s">
        <v>48</v>
      </c>
      <c r="D737" s="43" t="s">
        <v>3650</v>
      </c>
      <c r="E737" s="43"/>
      <c r="F737" s="220" t="s">
        <v>3669</v>
      </c>
      <c r="G737" s="228">
        <f t="shared" si="582"/>
        <v>1</v>
      </c>
      <c r="H737" s="228">
        <f t="shared" si="583"/>
        <v>1</v>
      </c>
      <c r="I737" s="228">
        <f t="shared" si="584"/>
        <v>1</v>
      </c>
      <c r="J737" s="228">
        <f t="shared" si="585"/>
        <v>1</v>
      </c>
      <c r="K737" s="228">
        <f t="shared" si="586"/>
        <v>1</v>
      </c>
      <c r="L737" s="228">
        <f t="shared" si="587"/>
        <v>1</v>
      </c>
      <c r="M737" s="44" t="s">
        <v>120</v>
      </c>
      <c r="N737" s="33">
        <v>1</v>
      </c>
      <c r="O737" s="43" t="s">
        <v>3670</v>
      </c>
      <c r="P737" s="33">
        <v>1</v>
      </c>
      <c r="Q737" s="43" t="s">
        <v>3671</v>
      </c>
      <c r="R737" s="33">
        <v>1</v>
      </c>
      <c r="S737" s="43" t="s">
        <v>3672</v>
      </c>
      <c r="T737" s="33">
        <v>1</v>
      </c>
      <c r="U737" s="43" t="s">
        <v>129</v>
      </c>
      <c r="V737" s="33">
        <v>1</v>
      </c>
      <c r="W737" s="43" t="s">
        <v>3673</v>
      </c>
      <c r="X737" s="33">
        <v>1</v>
      </c>
      <c r="Y737" s="43" t="s">
        <v>3674</v>
      </c>
      <c r="Z737" s="51">
        <v>1</v>
      </c>
      <c r="AA737" s="66">
        <v>0</v>
      </c>
      <c r="AB737" s="33"/>
      <c r="AC737" s="33"/>
      <c r="AD737" s="33"/>
      <c r="AE737" s="33"/>
      <c r="AF737" s="33"/>
      <c r="AG737" s="33"/>
      <c r="AH737" s="33"/>
      <c r="AI737" s="33"/>
      <c r="AJ737" s="33"/>
      <c r="AK737" s="33"/>
      <c r="AL737" s="33"/>
      <c r="AM737" s="33"/>
    </row>
    <row r="738" spans="1:39" ht="15.75" customHeight="1">
      <c r="A738" s="35" t="s">
        <v>45</v>
      </c>
      <c r="B738" s="60" t="s">
        <v>46</v>
      </c>
      <c r="C738" s="50" t="s">
        <v>48</v>
      </c>
      <c r="D738" s="43" t="s">
        <v>3650</v>
      </c>
      <c r="E738" s="43"/>
      <c r="F738" s="220" t="s">
        <v>3675</v>
      </c>
      <c r="G738" s="228">
        <f t="shared" si="582"/>
        <v>1</v>
      </c>
      <c r="H738" s="228">
        <f t="shared" si="583"/>
        <v>1</v>
      </c>
      <c r="I738" s="228">
        <f t="shared" si="584"/>
        <v>1</v>
      </c>
      <c r="J738" s="228">
        <f t="shared" si="585"/>
        <v>1</v>
      </c>
      <c r="K738" s="228">
        <f t="shared" si="586"/>
        <v>1</v>
      </c>
      <c r="L738" s="228">
        <f t="shared" si="587"/>
        <v>1</v>
      </c>
      <c r="M738" s="44" t="s">
        <v>120</v>
      </c>
      <c r="N738" s="33">
        <v>1</v>
      </c>
      <c r="O738" s="43"/>
      <c r="P738" s="33">
        <v>1</v>
      </c>
      <c r="Q738" s="43" t="s">
        <v>3594</v>
      </c>
      <c r="R738" s="33">
        <v>1</v>
      </c>
      <c r="S738" s="43" t="s">
        <v>151</v>
      </c>
      <c r="T738" s="33">
        <v>1</v>
      </c>
      <c r="U738" s="43" t="s">
        <v>129</v>
      </c>
      <c r="V738" s="33">
        <v>1</v>
      </c>
      <c r="W738" s="43" t="s">
        <v>3676</v>
      </c>
      <c r="X738" s="33">
        <v>1</v>
      </c>
      <c r="Y738" s="43" t="s">
        <v>3677</v>
      </c>
      <c r="Z738" s="51">
        <v>1</v>
      </c>
      <c r="AA738" s="66">
        <v>0</v>
      </c>
      <c r="AB738" s="33"/>
      <c r="AC738" s="33"/>
      <c r="AD738" s="33"/>
      <c r="AE738" s="33"/>
      <c r="AF738" s="33"/>
      <c r="AG738" s="33"/>
      <c r="AH738" s="33"/>
      <c r="AI738" s="33"/>
      <c r="AJ738" s="33"/>
      <c r="AK738" s="33"/>
      <c r="AL738" s="33"/>
      <c r="AM738" s="33"/>
    </row>
    <row r="739" spans="1:39" ht="15.75" customHeight="1">
      <c r="A739" s="35" t="s">
        <v>45</v>
      </c>
      <c r="B739" s="60" t="s">
        <v>46</v>
      </c>
      <c r="C739" s="50" t="s">
        <v>48</v>
      </c>
      <c r="D739" s="43" t="s">
        <v>3650</v>
      </c>
      <c r="E739" s="43"/>
      <c r="F739" s="220" t="s">
        <v>3678</v>
      </c>
      <c r="G739" s="228">
        <f t="shared" si="582"/>
        <v>1</v>
      </c>
      <c r="H739" s="228">
        <f t="shared" si="583"/>
        <v>0.5</v>
      </c>
      <c r="I739" s="228">
        <f t="shared" si="584"/>
        <v>0</v>
      </c>
      <c r="J739" s="228">
        <f t="shared" si="585"/>
        <v>0.5</v>
      </c>
      <c r="K739" s="228">
        <f t="shared" si="586"/>
        <v>0.5</v>
      </c>
      <c r="L739" s="228">
        <f t="shared" si="587"/>
        <v>0.5</v>
      </c>
      <c r="M739" s="44" t="s">
        <v>120</v>
      </c>
      <c r="N739" s="33">
        <v>1</v>
      </c>
      <c r="O739" s="43"/>
      <c r="P739" s="33">
        <v>0.5</v>
      </c>
      <c r="Q739" s="43" t="s">
        <v>3679</v>
      </c>
      <c r="R739" s="33">
        <v>0</v>
      </c>
      <c r="S739" s="43" t="s">
        <v>3680</v>
      </c>
      <c r="T739" s="33">
        <v>0.5</v>
      </c>
      <c r="U739" s="43" t="s">
        <v>129</v>
      </c>
      <c r="V739" s="33">
        <v>0.5</v>
      </c>
      <c r="W739" s="43" t="s">
        <v>3681</v>
      </c>
      <c r="X739" s="185">
        <v>0.5</v>
      </c>
      <c r="Y739" s="186"/>
      <c r="Z739" s="51">
        <v>1</v>
      </c>
      <c r="AA739" s="66">
        <v>0</v>
      </c>
      <c r="AB739" s="33"/>
      <c r="AC739" s="33"/>
      <c r="AD739" s="33"/>
      <c r="AE739" s="33"/>
      <c r="AF739" s="33"/>
      <c r="AG739" s="33"/>
      <c r="AH739" s="33"/>
      <c r="AI739" s="33"/>
      <c r="AJ739" s="33"/>
      <c r="AK739" s="33"/>
      <c r="AL739" s="33"/>
      <c r="AM739" s="33"/>
    </row>
    <row r="740" spans="1:39" ht="15.75" customHeight="1">
      <c r="A740" s="35" t="s">
        <v>45</v>
      </c>
      <c r="B740" s="60" t="s">
        <v>46</v>
      </c>
      <c r="C740" s="50" t="s">
        <v>48</v>
      </c>
      <c r="D740" s="43" t="s">
        <v>3650</v>
      </c>
      <c r="E740" s="43"/>
      <c r="F740" s="220" t="s">
        <v>3682</v>
      </c>
      <c r="G740" s="228">
        <f t="shared" si="582"/>
        <v>0.5</v>
      </c>
      <c r="H740" s="228">
        <f t="shared" si="583"/>
        <v>0.5</v>
      </c>
      <c r="I740" s="228">
        <f t="shared" si="584"/>
        <v>0</v>
      </c>
      <c r="J740" s="228">
        <f t="shared" si="585"/>
        <v>1</v>
      </c>
      <c r="K740" s="228">
        <f t="shared" si="586"/>
        <v>1</v>
      </c>
      <c r="L740" s="228">
        <f t="shared" si="587"/>
        <v>1</v>
      </c>
      <c r="M740" s="44" t="s">
        <v>120</v>
      </c>
      <c r="N740" s="33">
        <v>0.5</v>
      </c>
      <c r="O740" s="43"/>
      <c r="P740" s="33">
        <v>0.5</v>
      </c>
      <c r="Q740" s="43" t="s">
        <v>3683</v>
      </c>
      <c r="R740" s="33">
        <v>0</v>
      </c>
      <c r="S740" s="43" t="s">
        <v>3680</v>
      </c>
      <c r="T740" s="33">
        <v>1</v>
      </c>
      <c r="U740" s="43" t="s">
        <v>129</v>
      </c>
      <c r="V740" s="33">
        <v>1</v>
      </c>
      <c r="W740" s="43" t="s">
        <v>3684</v>
      </c>
      <c r="X740" s="33">
        <v>1</v>
      </c>
      <c r="Y740" s="43" t="s">
        <v>3685</v>
      </c>
      <c r="Z740" s="51">
        <v>1</v>
      </c>
      <c r="AA740" s="66">
        <v>0</v>
      </c>
      <c r="AB740" s="33"/>
      <c r="AC740" s="33"/>
      <c r="AD740" s="33"/>
      <c r="AE740" s="33"/>
      <c r="AF740" s="33"/>
      <c r="AG740" s="33"/>
      <c r="AH740" s="33"/>
      <c r="AI740" s="33"/>
      <c r="AJ740" s="33"/>
      <c r="AK740" s="33"/>
      <c r="AL740" s="33"/>
      <c r="AM740" s="33"/>
    </row>
    <row r="741" spans="1:39" ht="15.75" customHeight="1">
      <c r="A741" s="35" t="s">
        <v>45</v>
      </c>
      <c r="B741" s="60" t="s">
        <v>46</v>
      </c>
      <c r="C741" s="50" t="s">
        <v>48</v>
      </c>
      <c r="D741" s="43" t="s">
        <v>3650</v>
      </c>
      <c r="E741" s="43"/>
      <c r="F741" s="220" t="s">
        <v>3686</v>
      </c>
      <c r="G741" s="228">
        <f t="shared" si="582"/>
        <v>0.5</v>
      </c>
      <c r="H741" s="228">
        <f t="shared" si="583"/>
        <v>0.5</v>
      </c>
      <c r="I741" s="228">
        <f t="shared" si="584"/>
        <v>0</v>
      </c>
      <c r="J741" s="228">
        <f t="shared" si="585"/>
        <v>0.5</v>
      </c>
      <c r="K741" s="228">
        <f t="shared" si="586"/>
        <v>0.5</v>
      </c>
      <c r="L741" s="228">
        <f t="shared" si="587"/>
        <v>0.5</v>
      </c>
      <c r="M741" s="44" t="s">
        <v>120</v>
      </c>
      <c r="N741" s="185">
        <v>0.5</v>
      </c>
      <c r="O741" s="43"/>
      <c r="P741" s="33">
        <v>0.5</v>
      </c>
      <c r="Q741" s="43" t="s">
        <v>3687</v>
      </c>
      <c r="R741" s="33">
        <v>0</v>
      </c>
      <c r="S741" s="43" t="s">
        <v>3680</v>
      </c>
      <c r="T741" s="33">
        <v>0.5</v>
      </c>
      <c r="U741" s="43" t="s">
        <v>129</v>
      </c>
      <c r="V741" s="33">
        <v>0.5</v>
      </c>
      <c r="W741" s="43" t="s">
        <v>3688</v>
      </c>
      <c r="X741" s="185">
        <v>0.5</v>
      </c>
      <c r="Y741" s="186" t="s">
        <v>3689</v>
      </c>
      <c r="Z741" s="51">
        <v>1</v>
      </c>
      <c r="AA741" s="66">
        <v>0</v>
      </c>
      <c r="AB741" s="33"/>
      <c r="AC741" s="33"/>
      <c r="AD741" s="33"/>
      <c r="AE741" s="33"/>
      <c r="AF741" s="33"/>
      <c r="AG741" s="33"/>
      <c r="AH741" s="33"/>
      <c r="AI741" s="33"/>
      <c r="AJ741" s="33"/>
      <c r="AK741" s="33"/>
      <c r="AL741" s="33"/>
      <c r="AM741" s="33"/>
    </row>
    <row r="742" spans="1:39" ht="15.75" customHeight="1">
      <c r="A742" s="35" t="s">
        <v>45</v>
      </c>
      <c r="B742" s="60" t="s">
        <v>46</v>
      </c>
      <c r="C742" s="50" t="s">
        <v>48</v>
      </c>
      <c r="D742" s="43" t="s">
        <v>3650</v>
      </c>
      <c r="E742" s="43"/>
      <c r="F742" s="220" t="s">
        <v>3690</v>
      </c>
      <c r="G742" s="228">
        <f t="shared" si="582"/>
        <v>4.807692307692308E-3</v>
      </c>
      <c r="H742" s="228">
        <f t="shared" si="583"/>
        <v>0</v>
      </c>
      <c r="I742" s="228">
        <f t="shared" si="584"/>
        <v>0</v>
      </c>
      <c r="J742" s="228">
        <f t="shared" si="585"/>
        <v>9.6153846153846159E-2</v>
      </c>
      <c r="K742" s="228">
        <f t="shared" si="586"/>
        <v>0.44230769230769229</v>
      </c>
      <c r="L742" s="228">
        <f t="shared" si="587"/>
        <v>0.86538461538461542</v>
      </c>
      <c r="M742" s="44" t="s">
        <v>1457</v>
      </c>
      <c r="N742" s="33">
        <v>0.5</v>
      </c>
      <c r="O742" s="43" t="s">
        <v>3691</v>
      </c>
      <c r="P742" s="185">
        <v>0</v>
      </c>
      <c r="Q742" s="43" t="s">
        <v>3692</v>
      </c>
      <c r="R742" s="185">
        <v>0</v>
      </c>
      <c r="S742" s="43" t="s">
        <v>3693</v>
      </c>
      <c r="T742" s="185">
        <v>10</v>
      </c>
      <c r="U742" s="188" t="s">
        <v>3694</v>
      </c>
      <c r="V742" s="33">
        <v>46</v>
      </c>
      <c r="W742" s="43" t="s">
        <v>3695</v>
      </c>
      <c r="X742" s="33">
        <v>90</v>
      </c>
      <c r="Y742" s="43" t="s">
        <v>3696</v>
      </c>
      <c r="Z742" s="51">
        <v>104</v>
      </c>
      <c r="AA742" s="66">
        <v>0</v>
      </c>
      <c r="AB742" s="33"/>
      <c r="AC742" s="33"/>
      <c r="AD742" s="33"/>
      <c r="AE742" s="33"/>
      <c r="AF742" s="33"/>
      <c r="AG742" s="33"/>
      <c r="AH742" s="33"/>
      <c r="AI742" s="33"/>
      <c r="AJ742" s="33"/>
      <c r="AK742" s="33"/>
      <c r="AL742" s="33"/>
      <c r="AM742" s="33"/>
    </row>
    <row r="743" spans="1:39" ht="15.75" customHeight="1">
      <c r="A743" s="35" t="s">
        <v>45</v>
      </c>
      <c r="B743" s="60" t="s">
        <v>46</v>
      </c>
      <c r="C743" s="50" t="s">
        <v>48</v>
      </c>
      <c r="D743" s="43" t="s">
        <v>3650</v>
      </c>
      <c r="E743" s="43"/>
      <c r="F743" s="220" t="s">
        <v>3697</v>
      </c>
      <c r="G743" s="228">
        <f t="shared" si="582"/>
        <v>4.807692307692308E-3</v>
      </c>
      <c r="H743" s="228">
        <f t="shared" si="583"/>
        <v>0</v>
      </c>
      <c r="I743" s="228">
        <f t="shared" si="584"/>
        <v>0</v>
      </c>
      <c r="J743" s="228">
        <f t="shared" si="585"/>
        <v>9.6153846153846159E-2</v>
      </c>
      <c r="K743" s="228">
        <f t="shared" si="586"/>
        <v>0.44230769230769229</v>
      </c>
      <c r="L743" s="228">
        <f t="shared" si="587"/>
        <v>0.57692307692307687</v>
      </c>
      <c r="M743" s="44" t="s">
        <v>1457</v>
      </c>
      <c r="N743" s="33">
        <v>0.5</v>
      </c>
      <c r="O743" s="43" t="s">
        <v>3691</v>
      </c>
      <c r="P743" s="185">
        <v>0</v>
      </c>
      <c r="Q743" s="43" t="s">
        <v>129</v>
      </c>
      <c r="R743" s="185">
        <v>0</v>
      </c>
      <c r="S743" s="43" t="s">
        <v>3693</v>
      </c>
      <c r="T743" s="185">
        <v>10</v>
      </c>
      <c r="U743" s="188" t="s">
        <v>3694</v>
      </c>
      <c r="V743" s="33">
        <v>46</v>
      </c>
      <c r="W743" s="43" t="s">
        <v>3698</v>
      </c>
      <c r="X743" s="33">
        <v>60</v>
      </c>
      <c r="Y743" s="43" t="s">
        <v>3699</v>
      </c>
      <c r="Z743" s="51">
        <v>104</v>
      </c>
      <c r="AA743" s="66">
        <v>0</v>
      </c>
      <c r="AB743" s="33"/>
      <c r="AC743" s="33"/>
      <c r="AD743" s="33"/>
      <c r="AE743" s="33"/>
      <c r="AF743" s="33"/>
      <c r="AG743" s="33"/>
      <c r="AH743" s="33"/>
      <c r="AI743" s="33"/>
      <c r="AJ743" s="33"/>
      <c r="AK743" s="33"/>
      <c r="AL743" s="33"/>
      <c r="AM743" s="33"/>
    </row>
    <row r="744" spans="1:39" ht="15.75" customHeight="1">
      <c r="A744" s="35" t="s">
        <v>45</v>
      </c>
      <c r="B744" s="60" t="s">
        <v>46</v>
      </c>
      <c r="C744" s="50" t="s">
        <v>48</v>
      </c>
      <c r="D744" s="43" t="s">
        <v>3650</v>
      </c>
      <c r="E744" s="43"/>
      <c r="F744" s="220" t="s">
        <v>3700</v>
      </c>
      <c r="G744" s="248">
        <f t="shared" si="582"/>
        <v>0.8</v>
      </c>
      <c r="H744" s="228" t="str">
        <f t="shared" si="583"/>
        <v>N/A</v>
      </c>
      <c r="I744" s="248">
        <f t="shared" si="584"/>
        <v>0.65</v>
      </c>
      <c r="J744" s="248">
        <f t="shared" si="585"/>
        <v>0.7</v>
      </c>
      <c r="K744" s="248">
        <f t="shared" si="586"/>
        <v>1</v>
      </c>
      <c r="L744" s="248">
        <f t="shared" si="587"/>
        <v>1</v>
      </c>
      <c r="M744" s="44" t="s">
        <v>502</v>
      </c>
      <c r="N744" s="189">
        <v>0.8</v>
      </c>
      <c r="O744" s="43" t="s">
        <v>3701</v>
      </c>
      <c r="P744" s="33">
        <v>-1</v>
      </c>
      <c r="Q744" s="43" t="s">
        <v>3702</v>
      </c>
      <c r="R744" s="189">
        <v>0.65</v>
      </c>
      <c r="S744" s="43" t="s">
        <v>3703</v>
      </c>
      <c r="T744" s="189">
        <v>0.7</v>
      </c>
      <c r="U744" s="43" t="s">
        <v>3704</v>
      </c>
      <c r="V744" s="189">
        <v>1</v>
      </c>
      <c r="W744" s="43" t="s">
        <v>3705</v>
      </c>
      <c r="X744" s="189">
        <v>1</v>
      </c>
      <c r="Y744" s="43" t="s">
        <v>3706</v>
      </c>
      <c r="Z744" s="87">
        <v>1</v>
      </c>
      <c r="AA744" s="88">
        <v>0</v>
      </c>
      <c r="AB744" s="33"/>
      <c r="AC744" s="33"/>
      <c r="AD744" s="33"/>
      <c r="AE744" s="33"/>
      <c r="AF744" s="33"/>
      <c r="AG744" s="33"/>
      <c r="AH744" s="33"/>
      <c r="AI744" s="33"/>
      <c r="AJ744" s="33"/>
      <c r="AK744" s="33"/>
      <c r="AL744" s="33"/>
      <c r="AM744" s="33"/>
    </row>
    <row r="745" spans="1:39" ht="15.75" customHeight="1">
      <c r="A745" s="35" t="s">
        <v>45</v>
      </c>
      <c r="B745" s="60" t="s">
        <v>46</v>
      </c>
      <c r="C745" s="50" t="s">
        <v>48</v>
      </c>
      <c r="D745" s="43" t="s">
        <v>3650</v>
      </c>
      <c r="E745" s="43"/>
      <c r="F745" s="220" t="s">
        <v>3707</v>
      </c>
      <c r="G745" s="228" t="str">
        <f t="shared" si="582"/>
        <v>N/A</v>
      </c>
      <c r="H745" s="228">
        <f t="shared" si="583"/>
        <v>0</v>
      </c>
      <c r="I745" s="228">
        <f t="shared" si="584"/>
        <v>0.08</v>
      </c>
      <c r="J745" s="228">
        <f t="shared" si="585"/>
        <v>0.06</v>
      </c>
      <c r="K745" s="228">
        <f t="shared" si="586"/>
        <v>0.06</v>
      </c>
      <c r="L745" s="228">
        <f t="shared" si="587"/>
        <v>7.0000000000000007E-2</v>
      </c>
      <c r="M745" s="44" t="s">
        <v>1457</v>
      </c>
      <c r="N745" s="33">
        <v>-1</v>
      </c>
      <c r="O745" s="43" t="s">
        <v>3708</v>
      </c>
      <c r="P745" s="33">
        <v>0</v>
      </c>
      <c r="Q745" s="43" t="s">
        <v>3709</v>
      </c>
      <c r="R745" s="33">
        <v>8</v>
      </c>
      <c r="S745" s="43" t="s">
        <v>3710</v>
      </c>
      <c r="T745" s="33">
        <v>6</v>
      </c>
      <c r="U745" s="43" t="s">
        <v>3711</v>
      </c>
      <c r="V745" s="33">
        <v>6</v>
      </c>
      <c r="W745" s="43" t="s">
        <v>3712</v>
      </c>
      <c r="X745" s="33">
        <v>7</v>
      </c>
      <c r="Y745" s="43">
        <v>7</v>
      </c>
      <c r="Z745" s="65">
        <v>100</v>
      </c>
      <c r="AA745" s="66">
        <v>0</v>
      </c>
      <c r="AB745" s="33"/>
      <c r="AC745" s="33"/>
      <c r="AD745" s="33"/>
      <c r="AE745" s="33"/>
      <c r="AF745" s="33"/>
      <c r="AG745" s="33"/>
      <c r="AH745" s="33"/>
      <c r="AI745" s="33"/>
      <c r="AJ745" s="33"/>
      <c r="AK745" s="33"/>
      <c r="AL745" s="33"/>
      <c r="AM745" s="33"/>
    </row>
    <row r="746" spans="1:39" ht="15.75" customHeight="1">
      <c r="A746" s="35" t="s">
        <v>45</v>
      </c>
      <c r="B746" s="60" t="s">
        <v>46</v>
      </c>
      <c r="C746" s="50" t="s">
        <v>48</v>
      </c>
      <c r="D746" s="43" t="s">
        <v>3650</v>
      </c>
      <c r="E746" s="43"/>
      <c r="F746" s="220" t="s">
        <v>3713</v>
      </c>
      <c r="G746" s="248">
        <f t="shared" si="582"/>
        <v>0</v>
      </c>
      <c r="H746" s="248">
        <f t="shared" si="583"/>
        <v>0</v>
      </c>
      <c r="I746" s="248">
        <f t="shared" si="584"/>
        <v>0</v>
      </c>
      <c r="J746" s="248">
        <f t="shared" si="585"/>
        <v>0</v>
      </c>
      <c r="K746" s="248">
        <f t="shared" si="586"/>
        <v>0.5</v>
      </c>
      <c r="L746" s="248">
        <f t="shared" si="587"/>
        <v>0.5</v>
      </c>
      <c r="M746" s="44" t="s">
        <v>120</v>
      </c>
      <c r="N746" s="33">
        <v>0</v>
      </c>
      <c r="O746" s="43" t="s">
        <v>3714</v>
      </c>
      <c r="P746" s="33">
        <v>0</v>
      </c>
      <c r="Q746" s="43" t="s">
        <v>3715</v>
      </c>
      <c r="R746" s="33">
        <v>0</v>
      </c>
      <c r="S746" s="43" t="s">
        <v>365</v>
      </c>
      <c r="T746" s="185">
        <v>0</v>
      </c>
      <c r="U746" s="43" t="s">
        <v>3716</v>
      </c>
      <c r="V746" s="185">
        <v>0.5</v>
      </c>
      <c r="W746" s="43" t="s">
        <v>3717</v>
      </c>
      <c r="X746" s="33">
        <v>0.5</v>
      </c>
      <c r="Y746" s="43" t="s">
        <v>3718</v>
      </c>
      <c r="Z746" s="65">
        <v>1</v>
      </c>
      <c r="AA746" s="66">
        <v>0</v>
      </c>
      <c r="AB746" s="33"/>
      <c r="AC746" s="33"/>
      <c r="AD746" s="33"/>
      <c r="AE746" s="33"/>
      <c r="AF746" s="33"/>
      <c r="AG746" s="33"/>
      <c r="AH746" s="33"/>
      <c r="AI746" s="33"/>
      <c r="AJ746" s="33"/>
      <c r="AK746" s="33"/>
      <c r="AL746" s="33"/>
      <c r="AM746" s="33"/>
    </row>
    <row r="747" spans="1:39" ht="15.75" customHeight="1">
      <c r="A747" s="35" t="s">
        <v>45</v>
      </c>
      <c r="B747" s="60" t="s">
        <v>46</v>
      </c>
      <c r="C747" s="50" t="s">
        <v>48</v>
      </c>
      <c r="D747" s="42" t="s">
        <v>3719</v>
      </c>
      <c r="E747" s="42"/>
      <c r="F747" s="220"/>
      <c r="G747" s="228">
        <f t="shared" ref="G747:L747" si="588">ROUND(AVERAGE(G748:G756),2)</f>
        <v>0.69</v>
      </c>
      <c r="H747" s="228">
        <f t="shared" si="588"/>
        <v>0.56999999999999995</v>
      </c>
      <c r="I747" s="228">
        <f t="shared" si="588"/>
        <v>0.41</v>
      </c>
      <c r="J747" s="228">
        <f t="shared" si="588"/>
        <v>0.75</v>
      </c>
      <c r="K747" s="228">
        <f t="shared" si="588"/>
        <v>0.62</v>
      </c>
      <c r="L747" s="228">
        <f t="shared" si="588"/>
        <v>0.76</v>
      </c>
      <c r="M747" s="69"/>
      <c r="N747" s="33"/>
      <c r="O747" s="43"/>
      <c r="P747" s="33"/>
      <c r="Q747" s="43"/>
      <c r="R747" s="33"/>
      <c r="S747" s="43"/>
      <c r="T747" s="33"/>
      <c r="U747" s="43"/>
      <c r="V747" s="33"/>
      <c r="W747" s="43"/>
      <c r="X747" s="33"/>
      <c r="Y747" s="43"/>
      <c r="Z747" s="33"/>
      <c r="AA747" s="33"/>
      <c r="AB747" s="33"/>
      <c r="AC747" s="33"/>
      <c r="AD747" s="33"/>
      <c r="AE747" s="33"/>
      <c r="AF747" s="33"/>
      <c r="AG747" s="33"/>
      <c r="AH747" s="33"/>
      <c r="AI747" s="33"/>
      <c r="AJ747" s="33"/>
      <c r="AK747" s="33"/>
      <c r="AL747" s="33"/>
      <c r="AM747" s="33"/>
    </row>
    <row r="748" spans="1:39" ht="15.75" customHeight="1">
      <c r="A748" s="35" t="s">
        <v>45</v>
      </c>
      <c r="B748" s="60" t="s">
        <v>46</v>
      </c>
      <c r="C748" s="50" t="s">
        <v>48</v>
      </c>
      <c r="D748" s="43" t="s">
        <v>3719</v>
      </c>
      <c r="E748" s="43"/>
      <c r="F748" s="220" t="s">
        <v>3720</v>
      </c>
      <c r="G748" s="228">
        <f t="shared" ref="G748:G756" si="589">IF(N748&lt;0, "N/A", (N748 - AA748)/(Z748-AA748))</f>
        <v>1</v>
      </c>
      <c r="H748" s="228">
        <f t="shared" ref="H748:H756" si="590">IF(P748&lt;0, "N/A", (P748 - AA748)/(Z748-AA748))</f>
        <v>1</v>
      </c>
      <c r="I748" s="228">
        <f t="shared" ref="I748:I756" si="591">IF(R748&lt;0, "N/A", (R748 - AA748)/(Z748-AA748))</f>
        <v>0.5</v>
      </c>
      <c r="J748" s="228">
        <f t="shared" ref="J748:J756" si="592">IF(T748&lt;0, "N/A", (T748 - AA748)/(Z748-AA748))</f>
        <v>1</v>
      </c>
      <c r="K748" s="228">
        <f t="shared" ref="K748:K756" si="593">IF(V748&lt;0, "N/A", (V748 - AA748)/(Z748-AA748))</f>
        <v>1</v>
      </c>
      <c r="L748" s="228">
        <f t="shared" ref="L748:L756" si="594">IF(X748&lt;0, "N/A", (X748 - AA748)/(Z748-AA748))</f>
        <v>1</v>
      </c>
      <c r="M748" s="44" t="s">
        <v>120</v>
      </c>
      <c r="N748" s="33">
        <v>1</v>
      </c>
      <c r="O748" s="43" t="s">
        <v>3721</v>
      </c>
      <c r="P748" s="33">
        <v>1</v>
      </c>
      <c r="Q748" s="43" t="s">
        <v>3722</v>
      </c>
      <c r="R748" s="33">
        <v>0.5</v>
      </c>
      <c r="S748" s="43" t="s">
        <v>3723</v>
      </c>
      <c r="T748" s="33">
        <v>1</v>
      </c>
      <c r="U748" s="43" t="s">
        <v>129</v>
      </c>
      <c r="V748" s="33">
        <v>1</v>
      </c>
      <c r="W748" s="43" t="s">
        <v>129</v>
      </c>
      <c r="X748" s="33">
        <v>1</v>
      </c>
      <c r="Y748" s="43" t="s">
        <v>3724</v>
      </c>
      <c r="Z748" s="51">
        <v>1</v>
      </c>
      <c r="AA748" s="66">
        <v>0</v>
      </c>
      <c r="AB748" s="33"/>
      <c r="AC748" s="33"/>
      <c r="AD748" s="33"/>
      <c r="AE748" s="33"/>
      <c r="AF748" s="33"/>
      <c r="AG748" s="33"/>
      <c r="AH748" s="33"/>
      <c r="AI748" s="33"/>
      <c r="AJ748" s="33"/>
      <c r="AK748" s="33"/>
      <c r="AL748" s="33"/>
      <c r="AM748" s="33"/>
    </row>
    <row r="749" spans="1:39" ht="15.75" customHeight="1">
      <c r="A749" s="35" t="s">
        <v>45</v>
      </c>
      <c r="B749" s="60" t="s">
        <v>46</v>
      </c>
      <c r="C749" s="50" t="s">
        <v>48</v>
      </c>
      <c r="D749" s="43" t="s">
        <v>3719</v>
      </c>
      <c r="E749" s="43"/>
      <c r="F749" s="220" t="s">
        <v>3725</v>
      </c>
      <c r="G749" s="228">
        <f t="shared" si="589"/>
        <v>1</v>
      </c>
      <c r="H749" s="228">
        <f t="shared" si="590"/>
        <v>1</v>
      </c>
      <c r="I749" s="228">
        <f t="shared" si="591"/>
        <v>1</v>
      </c>
      <c r="J749" s="228">
        <f t="shared" si="592"/>
        <v>1</v>
      </c>
      <c r="K749" s="228">
        <f t="shared" si="593"/>
        <v>1</v>
      </c>
      <c r="L749" s="228">
        <f t="shared" si="594"/>
        <v>1</v>
      </c>
      <c r="M749" s="44" t="s">
        <v>120</v>
      </c>
      <c r="N749" s="33">
        <v>1</v>
      </c>
      <c r="O749" s="43" t="s">
        <v>3726</v>
      </c>
      <c r="P749" s="33">
        <v>1</v>
      </c>
      <c r="Q749" s="43" t="s">
        <v>3727</v>
      </c>
      <c r="R749" s="33">
        <v>1</v>
      </c>
      <c r="S749" s="43" t="s">
        <v>3728</v>
      </c>
      <c r="T749" s="33">
        <v>1</v>
      </c>
      <c r="U749" s="43" t="s">
        <v>129</v>
      </c>
      <c r="V749" s="33">
        <v>1</v>
      </c>
      <c r="W749" s="43" t="s">
        <v>3729</v>
      </c>
      <c r="X749" s="33">
        <v>1</v>
      </c>
      <c r="Y749" s="43" t="s">
        <v>3730</v>
      </c>
      <c r="Z749" s="51">
        <v>1</v>
      </c>
      <c r="AA749" s="66">
        <v>0</v>
      </c>
      <c r="AB749" s="33"/>
      <c r="AC749" s="33"/>
      <c r="AD749" s="33"/>
      <c r="AE749" s="33"/>
      <c r="AF749" s="33"/>
      <c r="AG749" s="33"/>
      <c r="AH749" s="33"/>
      <c r="AI749" s="33"/>
      <c r="AJ749" s="33"/>
      <c r="AK749" s="33"/>
      <c r="AL749" s="33"/>
      <c r="AM749" s="33"/>
    </row>
    <row r="750" spans="1:39" ht="15.75" customHeight="1">
      <c r="A750" s="35" t="s">
        <v>45</v>
      </c>
      <c r="B750" s="60" t="s">
        <v>46</v>
      </c>
      <c r="C750" s="50" t="s">
        <v>48</v>
      </c>
      <c r="D750" s="43" t="s">
        <v>3719</v>
      </c>
      <c r="E750" s="43"/>
      <c r="F750" s="220" t="s">
        <v>3731</v>
      </c>
      <c r="G750" s="228">
        <f t="shared" si="589"/>
        <v>1</v>
      </c>
      <c r="H750" s="228">
        <f t="shared" si="590"/>
        <v>0.5</v>
      </c>
      <c r="I750" s="228">
        <f t="shared" si="591"/>
        <v>0.5</v>
      </c>
      <c r="J750" s="228">
        <f t="shared" si="592"/>
        <v>1</v>
      </c>
      <c r="K750" s="228">
        <f t="shared" si="593"/>
        <v>0.5</v>
      </c>
      <c r="L750" s="228">
        <f t="shared" si="594"/>
        <v>1</v>
      </c>
      <c r="M750" s="44" t="s">
        <v>120</v>
      </c>
      <c r="N750" s="33">
        <v>1</v>
      </c>
      <c r="O750" s="43" t="s">
        <v>3732</v>
      </c>
      <c r="P750" s="33">
        <v>0.5</v>
      </c>
      <c r="Q750" s="43" t="s">
        <v>3733</v>
      </c>
      <c r="R750" s="33">
        <v>0.5</v>
      </c>
      <c r="S750" s="43" t="s">
        <v>3734</v>
      </c>
      <c r="T750" s="33">
        <v>1</v>
      </c>
      <c r="U750" s="43" t="s">
        <v>129</v>
      </c>
      <c r="V750" s="33">
        <v>0.5</v>
      </c>
      <c r="W750" s="43" t="s">
        <v>3735</v>
      </c>
      <c r="X750" s="33">
        <v>1</v>
      </c>
      <c r="Y750" s="43" t="s">
        <v>129</v>
      </c>
      <c r="Z750" s="51">
        <v>1</v>
      </c>
      <c r="AA750" s="66">
        <v>0</v>
      </c>
      <c r="AB750" s="33"/>
      <c r="AC750" s="33"/>
      <c r="AD750" s="33"/>
      <c r="AE750" s="33"/>
      <c r="AF750" s="33"/>
      <c r="AG750" s="33"/>
      <c r="AH750" s="33"/>
      <c r="AI750" s="33"/>
      <c r="AJ750" s="33"/>
      <c r="AK750" s="33"/>
      <c r="AL750" s="33"/>
      <c r="AM750" s="33"/>
    </row>
    <row r="751" spans="1:39" ht="15.75" customHeight="1">
      <c r="A751" s="35" t="s">
        <v>45</v>
      </c>
      <c r="B751" s="60" t="s">
        <v>46</v>
      </c>
      <c r="C751" s="50" t="s">
        <v>48</v>
      </c>
      <c r="D751" s="43" t="s">
        <v>3719</v>
      </c>
      <c r="E751" s="43"/>
      <c r="F751" s="220" t="s">
        <v>3736</v>
      </c>
      <c r="G751" s="228">
        <f t="shared" si="589"/>
        <v>1</v>
      </c>
      <c r="H751" s="228">
        <f t="shared" si="590"/>
        <v>0.5</v>
      </c>
      <c r="I751" s="228">
        <f t="shared" si="591"/>
        <v>0</v>
      </c>
      <c r="J751" s="228">
        <f t="shared" si="592"/>
        <v>1</v>
      </c>
      <c r="K751" s="228">
        <f t="shared" si="593"/>
        <v>1</v>
      </c>
      <c r="L751" s="228">
        <f t="shared" si="594"/>
        <v>1</v>
      </c>
      <c r="M751" s="44" t="s">
        <v>120</v>
      </c>
      <c r="N751" s="33">
        <v>1</v>
      </c>
      <c r="O751" s="43" t="s">
        <v>3737</v>
      </c>
      <c r="P751" s="33">
        <v>0.5</v>
      </c>
      <c r="Q751" s="43" t="s">
        <v>3738</v>
      </c>
      <c r="R751" s="33">
        <v>0</v>
      </c>
      <c r="S751" s="43" t="s">
        <v>3739</v>
      </c>
      <c r="T751" s="33">
        <v>1</v>
      </c>
      <c r="U751" s="43" t="s">
        <v>129</v>
      </c>
      <c r="V751" s="33">
        <v>1</v>
      </c>
      <c r="W751" s="43" t="s">
        <v>3740</v>
      </c>
      <c r="X751" s="33">
        <v>1</v>
      </c>
      <c r="Y751" s="43" t="s">
        <v>3741</v>
      </c>
      <c r="Z751" s="51">
        <v>1</v>
      </c>
      <c r="AA751" s="66">
        <v>0</v>
      </c>
      <c r="AB751" s="33"/>
      <c r="AC751" s="33"/>
      <c r="AD751" s="33"/>
      <c r="AE751" s="33"/>
      <c r="AF751" s="33"/>
      <c r="AG751" s="33"/>
      <c r="AH751" s="33"/>
      <c r="AI751" s="33"/>
      <c r="AJ751" s="33"/>
      <c r="AK751" s="33"/>
      <c r="AL751" s="33"/>
      <c r="AM751" s="33"/>
    </row>
    <row r="752" spans="1:39" ht="15.75" customHeight="1">
      <c r="A752" s="35" t="s">
        <v>45</v>
      </c>
      <c r="B752" s="60" t="s">
        <v>46</v>
      </c>
      <c r="C752" s="50" t="s">
        <v>48</v>
      </c>
      <c r="D752" s="43" t="s">
        <v>3719</v>
      </c>
      <c r="E752" s="43"/>
      <c r="F752" s="220" t="s">
        <v>3742</v>
      </c>
      <c r="G752" s="228">
        <f t="shared" si="589"/>
        <v>0.16666666666666666</v>
      </c>
      <c r="H752" s="228">
        <f t="shared" si="590"/>
        <v>0</v>
      </c>
      <c r="I752" s="228">
        <f t="shared" si="591"/>
        <v>0.33333333333333331</v>
      </c>
      <c r="J752" s="228">
        <f t="shared" si="592"/>
        <v>8.3333333333333329E-2</v>
      </c>
      <c r="K752" s="228">
        <f t="shared" si="593"/>
        <v>0.33333333333333331</v>
      </c>
      <c r="L752" s="228">
        <f t="shared" si="594"/>
        <v>0.75</v>
      </c>
      <c r="M752" s="44" t="s">
        <v>1457</v>
      </c>
      <c r="N752" s="185">
        <v>2</v>
      </c>
      <c r="O752" s="186" t="s">
        <v>3743</v>
      </c>
      <c r="P752" s="185">
        <v>0</v>
      </c>
      <c r="Q752" s="188" t="s">
        <v>3744</v>
      </c>
      <c r="R752" s="185">
        <v>4</v>
      </c>
      <c r="S752" s="188" t="s">
        <v>3745</v>
      </c>
      <c r="T752" s="185">
        <v>1</v>
      </c>
      <c r="U752" s="188" t="s">
        <v>3745</v>
      </c>
      <c r="V752" s="185">
        <v>4</v>
      </c>
      <c r="W752" s="186" t="s">
        <v>3746</v>
      </c>
      <c r="X752" s="185">
        <v>9</v>
      </c>
      <c r="Y752" s="186" t="s">
        <v>3747</v>
      </c>
      <c r="Z752" s="51">
        <v>12</v>
      </c>
      <c r="AA752" s="66">
        <v>0</v>
      </c>
      <c r="AB752" s="33"/>
      <c r="AC752" s="33"/>
      <c r="AD752" s="33"/>
      <c r="AE752" s="33"/>
      <c r="AF752" s="33"/>
      <c r="AG752" s="33"/>
      <c r="AH752" s="33"/>
      <c r="AI752" s="33"/>
      <c r="AJ752" s="33"/>
      <c r="AK752" s="33"/>
      <c r="AL752" s="33"/>
      <c r="AM752" s="33"/>
    </row>
    <row r="753" spans="1:39" ht="15.75" customHeight="1">
      <c r="A753" s="35" t="s">
        <v>45</v>
      </c>
      <c r="B753" s="60" t="s">
        <v>46</v>
      </c>
      <c r="C753" s="50" t="s">
        <v>48</v>
      </c>
      <c r="D753" s="43" t="s">
        <v>3719</v>
      </c>
      <c r="E753" s="43"/>
      <c r="F753" s="220" t="s">
        <v>3748</v>
      </c>
      <c r="G753" s="228">
        <f t="shared" si="589"/>
        <v>5.8823529411764705E-2</v>
      </c>
      <c r="H753" s="228">
        <f t="shared" si="590"/>
        <v>0.11764705882352941</v>
      </c>
      <c r="I753" s="228">
        <f t="shared" si="591"/>
        <v>0.35294117647058826</v>
      </c>
      <c r="J753" s="228">
        <f t="shared" si="592"/>
        <v>0.11764705882352941</v>
      </c>
      <c r="K753" s="228">
        <f t="shared" si="593"/>
        <v>0.17647058823529413</v>
      </c>
      <c r="L753" s="228">
        <f t="shared" si="594"/>
        <v>0.58823529411764708</v>
      </c>
      <c r="M753" s="44" t="s">
        <v>1457</v>
      </c>
      <c r="N753" s="185">
        <v>1</v>
      </c>
      <c r="O753" s="186" t="s">
        <v>3749</v>
      </c>
      <c r="P753" s="185">
        <v>2</v>
      </c>
      <c r="Q753" s="188" t="s">
        <v>3750</v>
      </c>
      <c r="R753" s="185">
        <v>6</v>
      </c>
      <c r="S753" s="188" t="s">
        <v>3751</v>
      </c>
      <c r="T753" s="185">
        <v>2</v>
      </c>
      <c r="U753" s="188" t="s">
        <v>3752</v>
      </c>
      <c r="V753" s="185">
        <v>3</v>
      </c>
      <c r="W753" s="186" t="s">
        <v>3753</v>
      </c>
      <c r="X753" s="185">
        <v>10</v>
      </c>
      <c r="Y753" s="186" t="s">
        <v>3754</v>
      </c>
      <c r="Z753" s="51">
        <v>17</v>
      </c>
      <c r="AA753" s="66">
        <v>0</v>
      </c>
      <c r="AB753" s="33"/>
      <c r="AC753" s="33"/>
      <c r="AD753" s="33"/>
      <c r="AE753" s="33"/>
      <c r="AF753" s="33"/>
      <c r="AG753" s="33"/>
      <c r="AH753" s="33"/>
      <c r="AI753" s="33"/>
      <c r="AJ753" s="33"/>
      <c r="AK753" s="33"/>
      <c r="AL753" s="33"/>
      <c r="AM753" s="33"/>
    </row>
    <row r="754" spans="1:39" ht="15.75" customHeight="1">
      <c r="A754" s="35" t="s">
        <v>45</v>
      </c>
      <c r="B754" s="60" t="s">
        <v>46</v>
      </c>
      <c r="C754" s="50" t="s">
        <v>48</v>
      </c>
      <c r="D754" s="43" t="s">
        <v>3719</v>
      </c>
      <c r="E754" s="43"/>
      <c r="F754" s="220" t="s">
        <v>3755</v>
      </c>
      <c r="G754" s="228">
        <f t="shared" si="589"/>
        <v>1</v>
      </c>
      <c r="H754" s="228">
        <f t="shared" si="590"/>
        <v>1</v>
      </c>
      <c r="I754" s="228">
        <f t="shared" si="591"/>
        <v>1</v>
      </c>
      <c r="J754" s="228">
        <f t="shared" si="592"/>
        <v>1</v>
      </c>
      <c r="K754" s="228">
        <f t="shared" si="593"/>
        <v>1</v>
      </c>
      <c r="L754" s="228">
        <f t="shared" si="594"/>
        <v>1</v>
      </c>
      <c r="M754" s="44" t="s">
        <v>120</v>
      </c>
      <c r="N754" s="33">
        <v>1</v>
      </c>
      <c r="O754" s="43" t="s">
        <v>3732</v>
      </c>
      <c r="P754" s="33">
        <v>1</v>
      </c>
      <c r="Q754" s="43" t="s">
        <v>3756</v>
      </c>
      <c r="R754" s="33">
        <v>1</v>
      </c>
      <c r="S754" s="43" t="s">
        <v>3757</v>
      </c>
      <c r="T754" s="33">
        <v>1</v>
      </c>
      <c r="U754" s="43" t="s">
        <v>129</v>
      </c>
      <c r="V754" s="33">
        <v>1</v>
      </c>
      <c r="W754" s="43" t="s">
        <v>3758</v>
      </c>
      <c r="X754" s="33">
        <v>1</v>
      </c>
      <c r="Y754" s="43" t="s">
        <v>3759</v>
      </c>
      <c r="Z754" s="51">
        <v>1</v>
      </c>
      <c r="AA754" s="66">
        <v>0</v>
      </c>
      <c r="AB754" s="33"/>
      <c r="AC754" s="33"/>
      <c r="AD754" s="33"/>
      <c r="AE754" s="33"/>
      <c r="AF754" s="33"/>
      <c r="AG754" s="33"/>
      <c r="AH754" s="33"/>
      <c r="AI754" s="33"/>
      <c r="AJ754" s="33"/>
      <c r="AK754" s="33"/>
      <c r="AL754" s="33"/>
      <c r="AM754" s="33"/>
    </row>
    <row r="755" spans="1:39" ht="15.75" customHeight="1">
      <c r="A755" s="35" t="s">
        <v>45</v>
      </c>
      <c r="B755" s="60" t="s">
        <v>46</v>
      </c>
      <c r="C755" s="50" t="s">
        <v>48</v>
      </c>
      <c r="D755" s="43" t="s">
        <v>3719</v>
      </c>
      <c r="E755" s="43"/>
      <c r="F755" s="220" t="s">
        <v>3760</v>
      </c>
      <c r="G755" s="228">
        <f t="shared" si="589"/>
        <v>0</v>
      </c>
      <c r="H755" s="228">
        <f t="shared" si="590"/>
        <v>0</v>
      </c>
      <c r="I755" s="228">
        <f t="shared" si="591"/>
        <v>0</v>
      </c>
      <c r="J755" s="228">
        <f t="shared" si="592"/>
        <v>0.54</v>
      </c>
      <c r="K755" s="228">
        <f t="shared" si="593"/>
        <v>0.06</v>
      </c>
      <c r="L755" s="228">
        <f t="shared" si="594"/>
        <v>0.02</v>
      </c>
      <c r="M755" s="44" t="s">
        <v>120</v>
      </c>
      <c r="N755" s="185">
        <v>0</v>
      </c>
      <c r="O755" s="186" t="s">
        <v>3761</v>
      </c>
      <c r="P755" s="185">
        <v>0</v>
      </c>
      <c r="Q755" s="186" t="s">
        <v>3762</v>
      </c>
      <c r="R755" s="185">
        <v>0</v>
      </c>
      <c r="S755" s="186" t="s">
        <v>3763</v>
      </c>
      <c r="T755" s="185">
        <v>27</v>
      </c>
      <c r="U755" s="186" t="s">
        <v>3764</v>
      </c>
      <c r="V755" s="185">
        <v>3</v>
      </c>
      <c r="W755" s="186" t="s">
        <v>3765</v>
      </c>
      <c r="X755" s="185">
        <v>1</v>
      </c>
      <c r="Y755" s="186" t="s">
        <v>3766</v>
      </c>
      <c r="Z755" s="51">
        <v>50</v>
      </c>
      <c r="AA755" s="66">
        <v>0</v>
      </c>
      <c r="AB755" s="33"/>
      <c r="AC755" s="33"/>
      <c r="AD755" s="33"/>
      <c r="AE755" s="33"/>
      <c r="AF755" s="33"/>
      <c r="AG755" s="33"/>
      <c r="AH755" s="33"/>
      <c r="AI755" s="33"/>
      <c r="AJ755" s="33"/>
      <c r="AK755" s="33"/>
      <c r="AL755" s="33"/>
      <c r="AM755" s="33"/>
    </row>
    <row r="756" spans="1:39" ht="15.75" customHeight="1">
      <c r="A756" s="35" t="s">
        <v>45</v>
      </c>
      <c r="B756" s="60" t="s">
        <v>46</v>
      </c>
      <c r="C756" s="50" t="s">
        <v>48</v>
      </c>
      <c r="D756" s="43" t="s">
        <v>3719</v>
      </c>
      <c r="E756" s="43"/>
      <c r="F756" s="220" t="s">
        <v>3767</v>
      </c>
      <c r="G756" s="228">
        <f t="shared" si="589"/>
        <v>1</v>
      </c>
      <c r="H756" s="228">
        <f t="shared" si="590"/>
        <v>1</v>
      </c>
      <c r="I756" s="228">
        <f t="shared" si="591"/>
        <v>0</v>
      </c>
      <c r="J756" s="228">
        <f t="shared" si="592"/>
        <v>1</v>
      </c>
      <c r="K756" s="228">
        <f t="shared" si="593"/>
        <v>0.5</v>
      </c>
      <c r="L756" s="228">
        <f t="shared" si="594"/>
        <v>0.5</v>
      </c>
      <c r="M756" s="44" t="s">
        <v>120</v>
      </c>
      <c r="N756" s="33">
        <v>1</v>
      </c>
      <c r="O756" s="43" t="s">
        <v>3726</v>
      </c>
      <c r="P756" s="33">
        <v>1</v>
      </c>
      <c r="Q756" s="43" t="s">
        <v>3768</v>
      </c>
      <c r="R756" s="33">
        <v>0</v>
      </c>
      <c r="S756" s="43" t="s">
        <v>3769</v>
      </c>
      <c r="T756" s="33">
        <v>1</v>
      </c>
      <c r="U756" s="43" t="s">
        <v>3770</v>
      </c>
      <c r="V756" s="33">
        <v>0.5</v>
      </c>
      <c r="W756" s="43" t="s">
        <v>3771</v>
      </c>
      <c r="X756" s="33">
        <v>0.5</v>
      </c>
      <c r="Y756" s="43" t="s">
        <v>3772</v>
      </c>
      <c r="Z756" s="51">
        <v>1</v>
      </c>
      <c r="AA756" s="66">
        <v>0</v>
      </c>
      <c r="AB756" s="33"/>
      <c r="AC756" s="33"/>
      <c r="AD756" s="33"/>
      <c r="AE756" s="33"/>
      <c r="AF756" s="33"/>
      <c r="AG756" s="33"/>
      <c r="AH756" s="33"/>
      <c r="AI756" s="33"/>
      <c r="AJ756" s="33"/>
      <c r="AK756" s="33"/>
      <c r="AL756" s="33"/>
      <c r="AM756" s="33"/>
    </row>
    <row r="757" spans="1:39" ht="15.75" customHeight="1">
      <c r="A757" s="35" t="s">
        <v>45</v>
      </c>
      <c r="B757" s="60" t="s">
        <v>46</v>
      </c>
      <c r="C757" s="50" t="s">
        <v>48</v>
      </c>
      <c r="D757" s="42" t="s">
        <v>3773</v>
      </c>
      <c r="E757" s="42"/>
      <c r="F757" s="220"/>
      <c r="G757" s="228">
        <f t="shared" ref="G757:L757" si="595">ROUND(AVERAGE(G758:G779),2)</f>
        <v>0.63</v>
      </c>
      <c r="H757" s="228">
        <f t="shared" si="595"/>
        <v>0.54</v>
      </c>
      <c r="I757" s="228">
        <f t="shared" si="595"/>
        <v>0.26</v>
      </c>
      <c r="J757" s="228">
        <f t="shared" si="595"/>
        <v>0.75</v>
      </c>
      <c r="K757" s="228">
        <f t="shared" si="595"/>
        <v>0.51</v>
      </c>
      <c r="L757" s="228">
        <f t="shared" si="595"/>
        <v>0.55000000000000004</v>
      </c>
      <c r="M757" s="69"/>
      <c r="N757" s="33"/>
      <c r="O757" s="43"/>
      <c r="P757" s="33"/>
      <c r="Q757" s="43"/>
      <c r="R757" s="33"/>
      <c r="S757" s="43"/>
      <c r="T757" s="33"/>
      <c r="U757" s="43"/>
      <c r="V757" s="33"/>
      <c r="W757" s="43"/>
      <c r="X757" s="33"/>
      <c r="Y757" s="43"/>
      <c r="Z757" s="33"/>
      <c r="AA757" s="33"/>
      <c r="AB757" s="33"/>
      <c r="AC757" s="33"/>
      <c r="AD757" s="33"/>
      <c r="AE757" s="33"/>
      <c r="AF757" s="33"/>
      <c r="AG757" s="33"/>
      <c r="AH757" s="33"/>
      <c r="AI757" s="33"/>
      <c r="AJ757" s="33"/>
      <c r="AK757" s="33"/>
      <c r="AL757" s="33"/>
      <c r="AM757" s="33"/>
    </row>
    <row r="758" spans="1:39" ht="15.75" customHeight="1">
      <c r="A758" s="35" t="s">
        <v>45</v>
      </c>
      <c r="B758" s="60" t="s">
        <v>46</v>
      </c>
      <c r="C758" s="50" t="s">
        <v>48</v>
      </c>
      <c r="D758" s="43" t="s">
        <v>3773</v>
      </c>
      <c r="E758" s="43"/>
      <c r="F758" s="220" t="s">
        <v>3774</v>
      </c>
      <c r="G758" s="228">
        <f t="shared" ref="G758:G764" si="596">IF(N758&lt;0, "N/A", (N758 - AA758)/(Z758-AA758))</f>
        <v>1</v>
      </c>
      <c r="H758" s="228">
        <f t="shared" ref="H758:H764" si="597">IF(P758&lt;0, "N/A", (P758 - AA758)/(Z758-AA758))</f>
        <v>0</v>
      </c>
      <c r="I758" s="228">
        <f t="shared" ref="I758:I764" si="598">IF(R758&lt;0, "N/A", (R758 - AA758)/(Z758-AA758))</f>
        <v>0</v>
      </c>
      <c r="J758" s="228">
        <f t="shared" ref="J758:J764" si="599">IF(T758&lt;0, "N/A", (T758 - AA758)/(Z758-AA758))</f>
        <v>1</v>
      </c>
      <c r="K758" s="228">
        <f t="shared" ref="K758:K764" si="600">IF(V758&lt;0, "N/A", (V758 - AA758)/(Z758-AA758))</f>
        <v>1</v>
      </c>
      <c r="L758" s="228">
        <f t="shared" ref="L758:L764" si="601">IF(X758&lt;0, "N/A", (X758 - AA758)/(Z758-AA758))</f>
        <v>1</v>
      </c>
      <c r="M758" s="44" t="s">
        <v>120</v>
      </c>
      <c r="N758" s="33">
        <v>1</v>
      </c>
      <c r="O758" s="43"/>
      <c r="P758" s="33">
        <v>0</v>
      </c>
      <c r="Q758" s="43" t="s">
        <v>3775</v>
      </c>
      <c r="R758" s="33">
        <v>0</v>
      </c>
      <c r="S758" s="43" t="s">
        <v>3776</v>
      </c>
      <c r="T758" s="33">
        <v>1</v>
      </c>
      <c r="U758" s="43" t="s">
        <v>129</v>
      </c>
      <c r="V758" s="33">
        <v>1</v>
      </c>
      <c r="W758" s="43" t="s">
        <v>3777</v>
      </c>
      <c r="X758" s="33">
        <v>1</v>
      </c>
      <c r="Y758" s="43" t="s">
        <v>3778</v>
      </c>
      <c r="Z758" s="51">
        <v>1</v>
      </c>
      <c r="AA758" s="66">
        <v>0</v>
      </c>
      <c r="AB758" s="33"/>
      <c r="AC758" s="33"/>
      <c r="AD758" s="33"/>
      <c r="AE758" s="33"/>
      <c r="AF758" s="33"/>
      <c r="AG758" s="33"/>
      <c r="AH758" s="33"/>
      <c r="AI758" s="33"/>
      <c r="AJ758" s="33"/>
      <c r="AK758" s="33"/>
      <c r="AL758" s="33"/>
      <c r="AM758" s="33"/>
    </row>
    <row r="759" spans="1:39" ht="15.75" customHeight="1">
      <c r="A759" s="35" t="s">
        <v>45</v>
      </c>
      <c r="B759" s="60" t="s">
        <v>46</v>
      </c>
      <c r="C759" s="50" t="s">
        <v>48</v>
      </c>
      <c r="D759" s="43" t="s">
        <v>3773</v>
      </c>
      <c r="E759" s="43"/>
      <c r="F759" s="220" t="s">
        <v>3779</v>
      </c>
      <c r="G759" s="228">
        <f t="shared" si="596"/>
        <v>1</v>
      </c>
      <c r="H759" s="228">
        <f t="shared" si="597"/>
        <v>1</v>
      </c>
      <c r="I759" s="228">
        <f t="shared" si="598"/>
        <v>1</v>
      </c>
      <c r="J759" s="228">
        <f t="shared" si="599"/>
        <v>1</v>
      </c>
      <c r="K759" s="228">
        <f t="shared" si="600"/>
        <v>0</v>
      </c>
      <c r="L759" s="228">
        <f t="shared" si="601"/>
        <v>1</v>
      </c>
      <c r="M759" s="44" t="s">
        <v>120</v>
      </c>
      <c r="N759" s="33">
        <v>1</v>
      </c>
      <c r="O759" s="188" t="s">
        <v>3780</v>
      </c>
      <c r="P759" s="33">
        <v>1</v>
      </c>
      <c r="Q759" s="43" t="s">
        <v>3781</v>
      </c>
      <c r="R759" s="33">
        <v>1</v>
      </c>
      <c r="S759" s="43" t="s">
        <v>3782</v>
      </c>
      <c r="T759" s="33">
        <v>1</v>
      </c>
      <c r="U759" s="187" t="s">
        <v>3780</v>
      </c>
      <c r="V759" s="33">
        <v>0</v>
      </c>
      <c r="W759" s="187" t="s">
        <v>3780</v>
      </c>
      <c r="X759" s="33">
        <v>1</v>
      </c>
      <c r="Y759" s="43" t="s">
        <v>3783</v>
      </c>
      <c r="Z759" s="51">
        <v>1</v>
      </c>
      <c r="AA759" s="66">
        <v>0</v>
      </c>
      <c r="AB759" s="33"/>
      <c r="AC759" s="33"/>
      <c r="AD759" s="33"/>
      <c r="AE759" s="33"/>
      <c r="AF759" s="33"/>
      <c r="AG759" s="33"/>
      <c r="AH759" s="33"/>
      <c r="AI759" s="33"/>
      <c r="AJ759" s="33"/>
      <c r="AK759" s="33"/>
      <c r="AL759" s="33"/>
      <c r="AM759" s="33"/>
    </row>
    <row r="760" spans="1:39" ht="15.75" customHeight="1">
      <c r="A760" s="35" t="s">
        <v>45</v>
      </c>
      <c r="B760" s="60" t="s">
        <v>46</v>
      </c>
      <c r="C760" s="50" t="s">
        <v>48</v>
      </c>
      <c r="D760" s="43" t="s">
        <v>3773</v>
      </c>
      <c r="E760" s="43"/>
      <c r="F760" s="220" t="s">
        <v>3784</v>
      </c>
      <c r="G760" s="228">
        <f t="shared" si="596"/>
        <v>1</v>
      </c>
      <c r="H760" s="228">
        <f t="shared" si="597"/>
        <v>1</v>
      </c>
      <c r="I760" s="228">
        <f t="shared" si="598"/>
        <v>1</v>
      </c>
      <c r="J760" s="228">
        <f t="shared" si="599"/>
        <v>1</v>
      </c>
      <c r="K760" s="228">
        <f t="shared" si="600"/>
        <v>1</v>
      </c>
      <c r="L760" s="228">
        <f t="shared" si="601"/>
        <v>0.5</v>
      </c>
      <c r="M760" s="44" t="s">
        <v>120</v>
      </c>
      <c r="N760" s="33">
        <v>1</v>
      </c>
      <c r="O760" s="43"/>
      <c r="P760" s="33">
        <v>1</v>
      </c>
      <c r="Q760" s="43" t="s">
        <v>3785</v>
      </c>
      <c r="R760" s="33">
        <v>1</v>
      </c>
      <c r="S760" s="43" t="s">
        <v>129</v>
      </c>
      <c r="T760" s="33">
        <v>1</v>
      </c>
      <c r="U760" s="43" t="s">
        <v>129</v>
      </c>
      <c r="V760" s="33">
        <v>1</v>
      </c>
      <c r="W760" s="43" t="s">
        <v>3786</v>
      </c>
      <c r="X760" s="33">
        <v>0.5</v>
      </c>
      <c r="Y760" s="43" t="s">
        <v>3787</v>
      </c>
      <c r="Z760" s="51">
        <v>1</v>
      </c>
      <c r="AA760" s="66">
        <v>0</v>
      </c>
      <c r="AB760" s="33"/>
      <c r="AC760" s="33"/>
      <c r="AD760" s="33"/>
      <c r="AE760" s="33"/>
      <c r="AF760" s="33"/>
      <c r="AG760" s="33"/>
      <c r="AH760" s="33"/>
      <c r="AI760" s="33"/>
      <c r="AJ760" s="33"/>
      <c r="AK760" s="33"/>
      <c r="AL760" s="33"/>
      <c r="AM760" s="33"/>
    </row>
    <row r="761" spans="1:39" ht="15.75" customHeight="1">
      <c r="A761" s="35" t="s">
        <v>45</v>
      </c>
      <c r="B761" s="60" t="s">
        <v>46</v>
      </c>
      <c r="C761" s="50" t="s">
        <v>48</v>
      </c>
      <c r="D761" s="43" t="s">
        <v>3773</v>
      </c>
      <c r="E761" s="43"/>
      <c r="F761" s="220" t="s">
        <v>3788</v>
      </c>
      <c r="G761" s="228">
        <f t="shared" si="596"/>
        <v>1</v>
      </c>
      <c r="H761" s="228">
        <f t="shared" si="597"/>
        <v>1</v>
      </c>
      <c r="I761" s="228">
        <f t="shared" si="598"/>
        <v>0.5</v>
      </c>
      <c r="J761" s="228">
        <f t="shared" si="599"/>
        <v>1</v>
      </c>
      <c r="K761" s="228">
        <f t="shared" si="600"/>
        <v>1</v>
      </c>
      <c r="L761" s="228">
        <f t="shared" si="601"/>
        <v>1</v>
      </c>
      <c r="M761" s="44" t="s">
        <v>120</v>
      </c>
      <c r="N761" s="33">
        <v>1</v>
      </c>
      <c r="O761" s="43" t="s">
        <v>3789</v>
      </c>
      <c r="P761" s="185">
        <v>1</v>
      </c>
      <c r="Q761" s="43" t="s">
        <v>3790</v>
      </c>
      <c r="R761" s="185">
        <v>0.5</v>
      </c>
      <c r="S761" s="43" t="s">
        <v>3791</v>
      </c>
      <c r="T761" s="33">
        <v>1</v>
      </c>
      <c r="U761" s="43" t="s">
        <v>129</v>
      </c>
      <c r="V761" s="33">
        <v>1</v>
      </c>
      <c r="W761" s="43" t="s">
        <v>3792</v>
      </c>
      <c r="X761" s="33">
        <v>1</v>
      </c>
      <c r="Y761" s="43" t="s">
        <v>3793</v>
      </c>
      <c r="Z761" s="51">
        <v>1</v>
      </c>
      <c r="AA761" s="66">
        <v>0</v>
      </c>
      <c r="AB761" s="33"/>
      <c r="AC761" s="33"/>
      <c r="AD761" s="33"/>
      <c r="AE761" s="33"/>
      <c r="AF761" s="33"/>
      <c r="AG761" s="33"/>
      <c r="AH761" s="33"/>
      <c r="AI761" s="33"/>
      <c r="AJ761" s="33"/>
      <c r="AK761" s="33"/>
      <c r="AL761" s="33"/>
      <c r="AM761" s="33"/>
    </row>
    <row r="762" spans="1:39" ht="15.75" customHeight="1">
      <c r="A762" s="35" t="s">
        <v>45</v>
      </c>
      <c r="B762" s="60" t="s">
        <v>46</v>
      </c>
      <c r="C762" s="50" t="s">
        <v>48</v>
      </c>
      <c r="D762" s="43" t="s">
        <v>3773</v>
      </c>
      <c r="E762" s="43"/>
      <c r="F762" s="220" t="s">
        <v>3794</v>
      </c>
      <c r="G762" s="228">
        <f t="shared" si="596"/>
        <v>0</v>
      </c>
      <c r="H762" s="228">
        <f t="shared" si="597"/>
        <v>0</v>
      </c>
      <c r="I762" s="228">
        <f t="shared" si="598"/>
        <v>0</v>
      </c>
      <c r="J762" s="228">
        <f t="shared" si="599"/>
        <v>0</v>
      </c>
      <c r="K762" s="228">
        <f t="shared" si="600"/>
        <v>0</v>
      </c>
      <c r="L762" s="228">
        <f t="shared" si="601"/>
        <v>1</v>
      </c>
      <c r="M762" s="44" t="s">
        <v>120</v>
      </c>
      <c r="N762" s="185">
        <v>0</v>
      </c>
      <c r="O762" s="186" t="s">
        <v>3795</v>
      </c>
      <c r="P762" s="33">
        <v>0</v>
      </c>
      <c r="Q762" s="43" t="s">
        <v>3796</v>
      </c>
      <c r="R762" s="33">
        <v>0</v>
      </c>
      <c r="S762" s="43" t="s">
        <v>3797</v>
      </c>
      <c r="T762" s="185">
        <v>0</v>
      </c>
      <c r="U762" s="43" t="s">
        <v>3798</v>
      </c>
      <c r="V762" s="33">
        <v>0</v>
      </c>
      <c r="W762" s="43" t="s">
        <v>3799</v>
      </c>
      <c r="X762" s="33">
        <v>1</v>
      </c>
      <c r="Y762" s="43" t="s">
        <v>3800</v>
      </c>
      <c r="Z762" s="51">
        <v>1</v>
      </c>
      <c r="AA762" s="66">
        <v>0</v>
      </c>
      <c r="AB762" s="33"/>
      <c r="AC762" s="33"/>
      <c r="AD762" s="33"/>
      <c r="AE762" s="33"/>
      <c r="AF762" s="33"/>
      <c r="AG762" s="33"/>
      <c r="AH762" s="33"/>
      <c r="AI762" s="33"/>
      <c r="AJ762" s="33"/>
      <c r="AK762" s="33"/>
      <c r="AL762" s="33"/>
      <c r="AM762" s="33"/>
    </row>
    <row r="763" spans="1:39" ht="15.75" customHeight="1">
      <c r="A763" s="35" t="s">
        <v>45</v>
      </c>
      <c r="B763" s="60" t="s">
        <v>46</v>
      </c>
      <c r="C763" s="50" t="s">
        <v>48</v>
      </c>
      <c r="D763" s="43" t="s">
        <v>3773</v>
      </c>
      <c r="E763" s="43"/>
      <c r="F763" s="220" t="s">
        <v>3801</v>
      </c>
      <c r="G763" s="228">
        <f t="shared" si="596"/>
        <v>0.5</v>
      </c>
      <c r="H763" s="228">
        <f t="shared" si="597"/>
        <v>0</v>
      </c>
      <c r="I763" s="228">
        <f t="shared" si="598"/>
        <v>0</v>
      </c>
      <c r="J763" s="228">
        <f t="shared" si="599"/>
        <v>1</v>
      </c>
      <c r="K763" s="228">
        <f t="shared" si="600"/>
        <v>0</v>
      </c>
      <c r="L763" s="228">
        <f t="shared" si="601"/>
        <v>1</v>
      </c>
      <c r="M763" s="44" t="s">
        <v>120</v>
      </c>
      <c r="N763" s="33">
        <v>0.5</v>
      </c>
      <c r="O763" s="43"/>
      <c r="P763" s="33">
        <v>0</v>
      </c>
      <c r="Q763" s="43" t="s">
        <v>3802</v>
      </c>
      <c r="R763" s="33">
        <v>0</v>
      </c>
      <c r="S763" s="43" t="s">
        <v>3803</v>
      </c>
      <c r="T763" s="33">
        <v>1</v>
      </c>
      <c r="U763" s="187" t="s">
        <v>3804</v>
      </c>
      <c r="V763" s="33">
        <v>0</v>
      </c>
      <c r="W763" s="43" t="s">
        <v>129</v>
      </c>
      <c r="X763" s="33">
        <v>1</v>
      </c>
      <c r="Y763" s="43" t="s">
        <v>3805</v>
      </c>
      <c r="Z763" s="51">
        <v>1</v>
      </c>
      <c r="AA763" s="66">
        <v>0</v>
      </c>
      <c r="AB763" s="33"/>
      <c r="AC763" s="33"/>
      <c r="AD763" s="33"/>
      <c r="AE763" s="33"/>
      <c r="AF763" s="33"/>
      <c r="AG763" s="33"/>
      <c r="AH763" s="33"/>
      <c r="AI763" s="33"/>
      <c r="AJ763" s="33"/>
      <c r="AK763" s="33"/>
      <c r="AL763" s="33"/>
      <c r="AM763" s="33"/>
    </row>
    <row r="764" spans="1:39" ht="15.75" customHeight="1">
      <c r="A764" s="35" t="s">
        <v>45</v>
      </c>
      <c r="B764" s="60" t="s">
        <v>46</v>
      </c>
      <c r="C764" s="50" t="s">
        <v>48</v>
      </c>
      <c r="D764" s="43" t="s">
        <v>3773</v>
      </c>
      <c r="E764" s="43"/>
      <c r="F764" s="220" t="s">
        <v>3806</v>
      </c>
      <c r="G764" s="228">
        <f t="shared" si="596"/>
        <v>1</v>
      </c>
      <c r="H764" s="228">
        <f t="shared" si="597"/>
        <v>1</v>
      </c>
      <c r="I764" s="228">
        <f t="shared" si="598"/>
        <v>1</v>
      </c>
      <c r="J764" s="228">
        <f t="shared" si="599"/>
        <v>1</v>
      </c>
      <c r="K764" s="228">
        <f t="shared" si="600"/>
        <v>1</v>
      </c>
      <c r="L764" s="228">
        <f t="shared" si="601"/>
        <v>1</v>
      </c>
      <c r="M764" s="44" t="s">
        <v>120</v>
      </c>
      <c r="N764" s="33">
        <v>1</v>
      </c>
      <c r="O764" s="43"/>
      <c r="P764" s="33">
        <v>1</v>
      </c>
      <c r="Q764" s="43" t="s">
        <v>3807</v>
      </c>
      <c r="R764" s="33">
        <v>1</v>
      </c>
      <c r="S764" s="43" t="s">
        <v>129</v>
      </c>
      <c r="T764" s="33">
        <v>1</v>
      </c>
      <c r="U764" s="43" t="s">
        <v>129</v>
      </c>
      <c r="V764" s="33">
        <v>1</v>
      </c>
      <c r="W764" s="43" t="s">
        <v>3808</v>
      </c>
      <c r="X764" s="33">
        <v>1</v>
      </c>
      <c r="Y764" s="43" t="s">
        <v>3809</v>
      </c>
      <c r="Z764" s="51">
        <v>1</v>
      </c>
      <c r="AA764" s="66">
        <v>0</v>
      </c>
      <c r="AB764" s="33"/>
      <c r="AC764" s="33"/>
      <c r="AD764" s="33"/>
      <c r="AE764" s="33"/>
      <c r="AF764" s="33"/>
      <c r="AG764" s="33"/>
      <c r="AH764" s="33"/>
      <c r="AI764" s="33"/>
      <c r="AJ764" s="33"/>
      <c r="AK764" s="33"/>
      <c r="AL764" s="33"/>
      <c r="AM764" s="33"/>
    </row>
    <row r="765" spans="1:39" ht="15.75" customHeight="1">
      <c r="A765" s="35" t="s">
        <v>45</v>
      </c>
      <c r="B765" s="60" t="s">
        <v>46</v>
      </c>
      <c r="C765" s="50" t="s">
        <v>48</v>
      </c>
      <c r="D765" s="43" t="s">
        <v>3773</v>
      </c>
      <c r="E765" s="43"/>
      <c r="F765" s="220" t="s">
        <v>3810</v>
      </c>
      <c r="G765" s="253">
        <f t="shared" ref="G765:G775" si="602">IF(N765&gt;$Z765, 1, IF(N765&lt;$AA765, 0, (N765-$AA765)/($Z765-$AA765)))</f>
        <v>0.73377337733773385</v>
      </c>
      <c r="H765" s="253">
        <f t="shared" ref="H765:H775" si="603">IF(P765&gt;$Z765, 1, IF(P765&lt;$AA765, 0, (P765-$AA765)/($Z765-$AA765)))</f>
        <v>0.32893289328932884</v>
      </c>
      <c r="I765" s="253">
        <f t="shared" ref="I765:I775" si="604">IF(R765&gt;$Z765, 1, IF(R765&lt;$AA765, 0, (R765-$AA765)/($Z765-$AA765)))</f>
        <v>0.31463146314631468</v>
      </c>
      <c r="J765" s="253">
        <f t="shared" ref="J765:J775" si="605">IF(T765&gt;$Z765, 1, IF(T765&lt;$AA765, 0, (T765-$AA765)/($Z765-$AA765)))</f>
        <v>0.50055005500550065</v>
      </c>
      <c r="K765" s="253">
        <f t="shared" ref="K765:K775" si="606">IF(V765&gt;$Z765, 1, IF(V765&lt;$AA765, 0, (V765-$AA765)/($Z765-$AA765)))</f>
        <v>0.62816281628162807</v>
      </c>
      <c r="L765" s="253">
        <f t="shared" ref="L765:L775" si="607">IF(X765&gt;$Z765, 1, IF(X765&lt;$AA765, 0, (X765-$AA765)/($Z765-$AA765)))</f>
        <v>0</v>
      </c>
      <c r="M765" s="44" t="s">
        <v>1457</v>
      </c>
      <c r="N765" s="33">
        <v>1.667</v>
      </c>
      <c r="O765" s="43" t="s">
        <v>3811</v>
      </c>
      <c r="P765" s="33">
        <v>1.2989999999999999</v>
      </c>
      <c r="Q765" s="43" t="s">
        <v>3812</v>
      </c>
      <c r="R765" s="33">
        <v>1.286</v>
      </c>
      <c r="S765" s="43" t="s">
        <v>3813</v>
      </c>
      <c r="T765" s="33">
        <v>1.4550000000000001</v>
      </c>
      <c r="U765" s="43" t="s">
        <v>3814</v>
      </c>
      <c r="V765" s="33">
        <v>1.571</v>
      </c>
      <c r="W765" s="43" t="s">
        <v>3815</v>
      </c>
      <c r="X765" s="185">
        <v>1</v>
      </c>
      <c r="Y765" s="186">
        <v>1000</v>
      </c>
      <c r="Z765" s="51">
        <v>1.909</v>
      </c>
      <c r="AA765" s="52">
        <v>1</v>
      </c>
      <c r="AB765" s="33"/>
      <c r="AC765" s="33"/>
      <c r="AD765" s="33"/>
      <c r="AE765" s="33"/>
      <c r="AF765" s="33"/>
      <c r="AG765" s="33"/>
      <c r="AH765" s="33"/>
      <c r="AI765" s="33"/>
      <c r="AJ765" s="33"/>
      <c r="AK765" s="33"/>
      <c r="AL765" s="33"/>
      <c r="AM765" s="33"/>
    </row>
    <row r="766" spans="1:39" ht="15.75" customHeight="1">
      <c r="A766" s="35" t="s">
        <v>45</v>
      </c>
      <c r="B766" s="60" t="s">
        <v>46</v>
      </c>
      <c r="C766" s="50" t="s">
        <v>48</v>
      </c>
      <c r="D766" s="43" t="s">
        <v>3773</v>
      </c>
      <c r="E766" s="43"/>
      <c r="F766" s="220" t="s">
        <v>3816</v>
      </c>
      <c r="G766" s="253">
        <f t="shared" si="602"/>
        <v>1</v>
      </c>
      <c r="H766" s="253">
        <f t="shared" si="603"/>
        <v>0.80406654343807771</v>
      </c>
      <c r="I766" s="253">
        <f t="shared" si="604"/>
        <v>0</v>
      </c>
      <c r="J766" s="253">
        <f t="shared" si="605"/>
        <v>0.78558225508317936</v>
      </c>
      <c r="K766" s="253">
        <f t="shared" si="606"/>
        <v>1</v>
      </c>
      <c r="L766" s="253">
        <f t="shared" si="607"/>
        <v>1</v>
      </c>
      <c r="M766" s="44" t="s">
        <v>1457</v>
      </c>
      <c r="N766" s="33">
        <v>1.75</v>
      </c>
      <c r="O766" s="43" t="s">
        <v>3817</v>
      </c>
      <c r="P766" s="33">
        <v>1.25</v>
      </c>
      <c r="Q766" s="43" t="s">
        <v>3818</v>
      </c>
      <c r="R766" s="33">
        <v>0.38</v>
      </c>
      <c r="S766" s="43" t="s">
        <v>3819</v>
      </c>
      <c r="T766" s="33">
        <v>1.23</v>
      </c>
      <c r="U766" s="43" t="s">
        <v>3820</v>
      </c>
      <c r="V766" s="33">
        <v>1.556</v>
      </c>
      <c r="W766" s="43" t="s">
        <v>3821</v>
      </c>
      <c r="X766" s="185">
        <v>1.63</v>
      </c>
      <c r="Y766" s="186">
        <v>1.63</v>
      </c>
      <c r="Z766" s="89">
        <v>1.462</v>
      </c>
      <c r="AA766" s="90">
        <v>0.38</v>
      </c>
      <c r="AB766" s="33"/>
      <c r="AC766" s="33"/>
      <c r="AD766" s="33"/>
      <c r="AE766" s="33"/>
      <c r="AF766" s="33"/>
      <c r="AG766" s="33"/>
      <c r="AH766" s="33"/>
      <c r="AI766" s="33"/>
      <c r="AJ766" s="33"/>
      <c r="AK766" s="33"/>
      <c r="AL766" s="33"/>
      <c r="AM766" s="33"/>
    </row>
    <row r="767" spans="1:39" ht="15.75" customHeight="1">
      <c r="A767" s="35" t="s">
        <v>45</v>
      </c>
      <c r="B767" s="60" t="s">
        <v>46</v>
      </c>
      <c r="C767" s="50" t="s">
        <v>48</v>
      </c>
      <c r="D767" s="43" t="s">
        <v>3773</v>
      </c>
      <c r="E767" s="43"/>
      <c r="F767" s="220" t="s">
        <v>3822</v>
      </c>
      <c r="G767" s="253">
        <f t="shared" si="602"/>
        <v>0.23057692318777737</v>
      </c>
      <c r="H767" s="253">
        <f t="shared" si="603"/>
        <v>0.32788461554225229</v>
      </c>
      <c r="I767" s="253">
        <f t="shared" si="604"/>
        <v>0</v>
      </c>
      <c r="J767" s="253">
        <f t="shared" si="605"/>
        <v>0.51826923101839883</v>
      </c>
      <c r="K767" s="253">
        <f t="shared" si="606"/>
        <v>0</v>
      </c>
      <c r="L767" s="253">
        <f t="shared" si="607"/>
        <v>4.2307692328032588E-2</v>
      </c>
      <c r="M767" s="44" t="s">
        <v>1457</v>
      </c>
      <c r="N767" s="33">
        <v>0.81799999999999995</v>
      </c>
      <c r="O767" s="43" t="s">
        <v>3823</v>
      </c>
      <c r="P767" s="33">
        <v>0.91</v>
      </c>
      <c r="Q767" s="43" t="s">
        <v>3824</v>
      </c>
      <c r="R767" s="33">
        <v>0.6</v>
      </c>
      <c r="S767" s="43" t="s">
        <v>3825</v>
      </c>
      <c r="T767" s="33">
        <v>1.0900000000000001</v>
      </c>
      <c r="U767" s="43" t="s">
        <v>3826</v>
      </c>
      <c r="V767" s="33">
        <v>0.36399999999999999</v>
      </c>
      <c r="W767" s="43" t="s">
        <v>3827</v>
      </c>
      <c r="X767" s="33">
        <v>0.64</v>
      </c>
      <c r="Y767" s="205">
        <v>0.63600000000000001</v>
      </c>
      <c r="Z767" s="89">
        <v>1.5454545449999999</v>
      </c>
      <c r="AA767" s="90">
        <v>0.6</v>
      </c>
      <c r="AB767" s="33"/>
      <c r="AC767" s="33"/>
      <c r="AD767" s="33"/>
      <c r="AE767" s="33"/>
      <c r="AF767" s="33"/>
      <c r="AG767" s="33"/>
      <c r="AH767" s="33"/>
      <c r="AI767" s="33"/>
      <c r="AJ767" s="33"/>
      <c r="AK767" s="33"/>
      <c r="AL767" s="33"/>
      <c r="AM767" s="33"/>
    </row>
    <row r="768" spans="1:39" ht="15.75" customHeight="1">
      <c r="A768" s="35" t="s">
        <v>45</v>
      </c>
      <c r="B768" s="60" t="s">
        <v>46</v>
      </c>
      <c r="C768" s="50" t="s">
        <v>48</v>
      </c>
      <c r="D768" s="43" t="s">
        <v>3773</v>
      </c>
      <c r="E768" s="43"/>
      <c r="F768" s="220" t="s">
        <v>3828</v>
      </c>
      <c r="G768" s="253">
        <f t="shared" si="602"/>
        <v>0.46206896551724136</v>
      </c>
      <c r="H768" s="253">
        <f t="shared" si="603"/>
        <v>0.64039408866995085</v>
      </c>
      <c r="I768" s="253">
        <f t="shared" si="604"/>
        <v>0</v>
      </c>
      <c r="J768" s="253">
        <f t="shared" si="605"/>
        <v>1</v>
      </c>
      <c r="K768" s="253">
        <f t="shared" si="606"/>
        <v>0.55172413793103448</v>
      </c>
      <c r="L768" s="253">
        <f t="shared" si="607"/>
        <v>5.9113300492610828E-2</v>
      </c>
      <c r="M768" s="44" t="s">
        <v>1457</v>
      </c>
      <c r="N768" s="33">
        <v>0.90900000000000003</v>
      </c>
      <c r="O768" s="43" t="s">
        <v>3829</v>
      </c>
      <c r="P768" s="33">
        <v>1.0900000000000001</v>
      </c>
      <c r="Q768" s="43" t="s">
        <v>3830</v>
      </c>
      <c r="R768" s="33">
        <v>0.44</v>
      </c>
      <c r="S768" s="43" t="s">
        <v>3831</v>
      </c>
      <c r="T768" s="33">
        <v>1.73</v>
      </c>
      <c r="U768" s="43" t="s">
        <v>3832</v>
      </c>
      <c r="V768" s="33">
        <v>1</v>
      </c>
      <c r="W768" s="43" t="s">
        <v>3833</v>
      </c>
      <c r="X768" s="33">
        <v>0.5</v>
      </c>
      <c r="Y768" s="205">
        <v>0.5</v>
      </c>
      <c r="Z768" s="89">
        <v>1.4550000000000001</v>
      </c>
      <c r="AA768" s="90">
        <v>0.44</v>
      </c>
      <c r="AB768" s="33"/>
      <c r="AC768" s="33"/>
      <c r="AD768" s="33"/>
      <c r="AE768" s="33"/>
      <c r="AF768" s="33"/>
      <c r="AG768" s="33"/>
      <c r="AH768" s="33"/>
      <c r="AI768" s="33"/>
      <c r="AJ768" s="33"/>
      <c r="AK768" s="33"/>
      <c r="AL768" s="33"/>
      <c r="AM768" s="33"/>
    </row>
    <row r="769" spans="1:39" ht="15.75" customHeight="1">
      <c r="A769" s="35" t="s">
        <v>45</v>
      </c>
      <c r="B769" s="60" t="s">
        <v>46</v>
      </c>
      <c r="C769" s="50" t="s">
        <v>48</v>
      </c>
      <c r="D769" s="43" t="s">
        <v>3773</v>
      </c>
      <c r="E769" s="43"/>
      <c r="F769" s="220" t="s">
        <v>3834</v>
      </c>
      <c r="G769" s="253">
        <f t="shared" si="602"/>
        <v>0.99336149668074836</v>
      </c>
      <c r="H769" s="253">
        <f t="shared" si="603"/>
        <v>0.71816535908267953</v>
      </c>
      <c r="I769" s="253">
        <f t="shared" si="604"/>
        <v>0</v>
      </c>
      <c r="J769" s="253">
        <f t="shared" si="605"/>
        <v>0.78455039227519618</v>
      </c>
      <c r="K769" s="253">
        <f t="shared" si="606"/>
        <v>0.53289076644538325</v>
      </c>
      <c r="L769" s="253">
        <f t="shared" si="607"/>
        <v>0.83283041641520827</v>
      </c>
      <c r="M769" s="44" t="s">
        <v>1457</v>
      </c>
      <c r="N769" s="33">
        <v>1.8460000000000001</v>
      </c>
      <c r="O769" s="207">
        <v>1846</v>
      </c>
      <c r="P769" s="33">
        <v>1.39</v>
      </c>
      <c r="Q769" s="43" t="s">
        <v>3835</v>
      </c>
      <c r="R769" s="33">
        <v>0.2</v>
      </c>
      <c r="S769" s="43" t="s">
        <v>3836</v>
      </c>
      <c r="T769" s="33">
        <v>1.5</v>
      </c>
      <c r="U769" s="43" t="s">
        <v>3837</v>
      </c>
      <c r="V769" s="33">
        <v>1.083</v>
      </c>
      <c r="W769" s="43" t="s">
        <v>3838</v>
      </c>
      <c r="X769" s="33">
        <v>1.58</v>
      </c>
      <c r="Y769" s="205">
        <v>1.583</v>
      </c>
      <c r="Z769" s="89">
        <v>1.857</v>
      </c>
      <c r="AA769" s="90">
        <v>0.2</v>
      </c>
      <c r="AB769" s="33"/>
      <c r="AC769" s="33"/>
      <c r="AD769" s="33"/>
      <c r="AE769" s="33"/>
      <c r="AF769" s="33"/>
      <c r="AG769" s="33"/>
      <c r="AH769" s="33"/>
      <c r="AI769" s="33"/>
      <c r="AJ769" s="33"/>
      <c r="AK769" s="33"/>
      <c r="AL769" s="33"/>
      <c r="AM769" s="33"/>
    </row>
    <row r="770" spans="1:39" ht="15.75" customHeight="1">
      <c r="A770" s="35" t="s">
        <v>45</v>
      </c>
      <c r="B770" s="60" t="s">
        <v>46</v>
      </c>
      <c r="C770" s="50" t="s">
        <v>48</v>
      </c>
      <c r="D770" s="43" t="s">
        <v>3773</v>
      </c>
      <c r="E770" s="43"/>
      <c r="F770" s="220" t="s">
        <v>3839</v>
      </c>
      <c r="G770" s="253">
        <f t="shared" si="602"/>
        <v>0.62114125350795157</v>
      </c>
      <c r="H770" s="253">
        <f t="shared" si="603"/>
        <v>0.64546304957904577</v>
      </c>
      <c r="I770" s="253">
        <f t="shared" si="604"/>
        <v>0</v>
      </c>
      <c r="J770" s="253">
        <f t="shared" si="605"/>
        <v>0.92609915809167453</v>
      </c>
      <c r="K770" s="253">
        <f t="shared" si="606"/>
        <v>0.28063610851262866</v>
      </c>
      <c r="L770" s="253">
        <f t="shared" si="607"/>
        <v>0.20579981290926108</v>
      </c>
      <c r="M770" s="44" t="s">
        <v>1457</v>
      </c>
      <c r="N770" s="33">
        <v>1.3640000000000001</v>
      </c>
      <c r="O770" s="207">
        <v>1364</v>
      </c>
      <c r="P770" s="33">
        <v>1.39</v>
      </c>
      <c r="Q770" s="43" t="s">
        <v>3835</v>
      </c>
      <c r="R770" s="33">
        <v>0.7</v>
      </c>
      <c r="S770" s="43" t="s">
        <v>3840</v>
      </c>
      <c r="T770" s="33">
        <v>1.69</v>
      </c>
      <c r="U770" s="43" t="s">
        <v>3841</v>
      </c>
      <c r="V770" s="33">
        <v>1</v>
      </c>
      <c r="W770" s="43" t="s">
        <v>3833</v>
      </c>
      <c r="X770" s="33">
        <v>0.92</v>
      </c>
      <c r="Y770" s="205">
        <v>0.91700000000000004</v>
      </c>
      <c r="Z770" s="89">
        <v>1.7689999999999999</v>
      </c>
      <c r="AA770" s="90">
        <v>0.7</v>
      </c>
      <c r="AB770" s="33"/>
      <c r="AC770" s="33"/>
      <c r="AD770" s="33"/>
      <c r="AE770" s="33"/>
      <c r="AF770" s="33"/>
      <c r="AG770" s="33"/>
      <c r="AH770" s="33"/>
      <c r="AI770" s="33"/>
      <c r="AJ770" s="33"/>
      <c r="AK770" s="33"/>
      <c r="AL770" s="33"/>
      <c r="AM770" s="33"/>
    </row>
    <row r="771" spans="1:39" ht="15.75" customHeight="1">
      <c r="A771" s="35" t="s">
        <v>45</v>
      </c>
      <c r="B771" s="60" t="s">
        <v>46</v>
      </c>
      <c r="C771" s="50" t="s">
        <v>48</v>
      </c>
      <c r="D771" s="43" t="s">
        <v>3773</v>
      </c>
      <c r="E771" s="43"/>
      <c r="F771" s="220" t="s">
        <v>3842</v>
      </c>
      <c r="G771" s="253">
        <f t="shared" si="602"/>
        <v>0.5</v>
      </c>
      <c r="H771" s="253">
        <f t="shared" si="603"/>
        <v>0.2</v>
      </c>
      <c r="I771" s="253">
        <f t="shared" si="604"/>
        <v>0.30399999999999994</v>
      </c>
      <c r="J771" s="253">
        <f t="shared" si="605"/>
        <v>0.91199999999999992</v>
      </c>
      <c r="K771" s="253">
        <f t="shared" si="606"/>
        <v>0</v>
      </c>
      <c r="L771" s="253">
        <f t="shared" si="607"/>
        <v>2.4000000000000021E-2</v>
      </c>
      <c r="M771" s="44" t="s">
        <v>1457</v>
      </c>
      <c r="N771" s="33">
        <v>1.375</v>
      </c>
      <c r="O771" s="207">
        <v>1375</v>
      </c>
      <c r="P771" s="33">
        <v>1</v>
      </c>
      <c r="Q771" s="43" t="s">
        <v>3843</v>
      </c>
      <c r="R771" s="33">
        <v>1.1299999999999999</v>
      </c>
      <c r="S771" s="43" t="s">
        <v>3844</v>
      </c>
      <c r="T771" s="33">
        <v>1.89</v>
      </c>
      <c r="U771" s="43" t="s">
        <v>3845</v>
      </c>
      <c r="V771" s="33">
        <v>0.66700000000000004</v>
      </c>
      <c r="W771" s="43" t="s">
        <v>3846</v>
      </c>
      <c r="X771" s="33">
        <v>0.78</v>
      </c>
      <c r="Y771" s="205">
        <v>0.77800000000000002</v>
      </c>
      <c r="Z771" s="89">
        <v>2</v>
      </c>
      <c r="AA771" s="90">
        <v>0.75</v>
      </c>
      <c r="AB771" s="33"/>
      <c r="AC771" s="33"/>
      <c r="AD771" s="33"/>
      <c r="AE771" s="33"/>
      <c r="AF771" s="33"/>
      <c r="AG771" s="33"/>
      <c r="AH771" s="33"/>
      <c r="AI771" s="33"/>
      <c r="AJ771" s="33"/>
      <c r="AK771" s="33"/>
      <c r="AL771" s="33"/>
      <c r="AM771" s="33"/>
    </row>
    <row r="772" spans="1:39" ht="15.75" customHeight="1">
      <c r="A772" s="35" t="s">
        <v>45</v>
      </c>
      <c r="B772" s="60" t="s">
        <v>46</v>
      </c>
      <c r="C772" s="50" t="s">
        <v>48</v>
      </c>
      <c r="D772" s="43" t="s">
        <v>3773</v>
      </c>
      <c r="E772" s="43"/>
      <c r="F772" s="220" t="s">
        <v>3847</v>
      </c>
      <c r="G772" s="253">
        <f t="shared" si="602"/>
        <v>0.69333333333333336</v>
      </c>
      <c r="H772" s="253">
        <f t="shared" si="603"/>
        <v>0.61333333333333329</v>
      </c>
      <c r="I772" s="253">
        <f t="shared" si="604"/>
        <v>0</v>
      </c>
      <c r="J772" s="253">
        <f t="shared" si="605"/>
        <v>0.82666666666666677</v>
      </c>
      <c r="K772" s="253">
        <f t="shared" si="606"/>
        <v>0.40533333333333338</v>
      </c>
      <c r="L772" s="253">
        <f t="shared" si="607"/>
        <v>0</v>
      </c>
      <c r="M772" s="44" t="s">
        <v>1457</v>
      </c>
      <c r="N772" s="33">
        <v>1.52</v>
      </c>
      <c r="O772" s="207">
        <v>1520</v>
      </c>
      <c r="P772" s="33">
        <v>1.46</v>
      </c>
      <c r="Q772" s="43" t="s">
        <v>3848</v>
      </c>
      <c r="R772" s="33">
        <v>0.96</v>
      </c>
      <c r="S772" s="43" t="s">
        <v>3849</v>
      </c>
      <c r="T772" s="33">
        <v>1.62</v>
      </c>
      <c r="U772" s="43" t="s">
        <v>3850</v>
      </c>
      <c r="V772" s="33">
        <v>1.304</v>
      </c>
      <c r="W772" s="43" t="s">
        <v>3851</v>
      </c>
      <c r="X772" s="33">
        <v>0.8</v>
      </c>
      <c r="Y772" s="205">
        <v>0.8</v>
      </c>
      <c r="Z772" s="89">
        <v>1.75</v>
      </c>
      <c r="AA772" s="90">
        <v>1</v>
      </c>
      <c r="AB772" s="33"/>
      <c r="AC772" s="33"/>
      <c r="AD772" s="33"/>
      <c r="AE772" s="33"/>
      <c r="AF772" s="33"/>
      <c r="AG772" s="33"/>
      <c r="AH772" s="33"/>
      <c r="AI772" s="33"/>
      <c r="AJ772" s="33"/>
      <c r="AK772" s="33"/>
      <c r="AL772" s="33"/>
      <c r="AM772" s="33"/>
    </row>
    <row r="773" spans="1:39" ht="15.75" customHeight="1">
      <c r="A773" s="35" t="s">
        <v>45</v>
      </c>
      <c r="B773" s="60" t="s">
        <v>46</v>
      </c>
      <c r="C773" s="50" t="s">
        <v>48</v>
      </c>
      <c r="D773" s="43" t="s">
        <v>3773</v>
      </c>
      <c r="E773" s="43"/>
      <c r="F773" s="220" t="s">
        <v>3852</v>
      </c>
      <c r="G773" s="253">
        <f t="shared" si="602"/>
        <v>0.93353293413173655</v>
      </c>
      <c r="H773" s="253">
        <f t="shared" si="603"/>
        <v>0.80239520958083832</v>
      </c>
      <c r="I773" s="253">
        <f t="shared" si="604"/>
        <v>0</v>
      </c>
      <c r="J773" s="253">
        <f t="shared" si="605"/>
        <v>1</v>
      </c>
      <c r="K773" s="253">
        <f t="shared" si="606"/>
        <v>0.53413173652694612</v>
      </c>
      <c r="L773" s="253">
        <f t="shared" si="607"/>
        <v>0.53293413173652693</v>
      </c>
      <c r="M773" s="44" t="s">
        <v>1457</v>
      </c>
      <c r="N773" s="33">
        <v>1.889</v>
      </c>
      <c r="O773" s="207">
        <v>1889</v>
      </c>
      <c r="P773" s="33">
        <v>1.67</v>
      </c>
      <c r="Q773" s="43" t="s">
        <v>3853</v>
      </c>
      <c r="R773" s="33">
        <v>0.33</v>
      </c>
      <c r="S773" s="43" t="s">
        <v>3854</v>
      </c>
      <c r="T773" s="33">
        <v>2</v>
      </c>
      <c r="U773" s="43" t="s">
        <v>3855</v>
      </c>
      <c r="V773" s="33">
        <v>1.222</v>
      </c>
      <c r="W773" s="43" t="s">
        <v>3856</v>
      </c>
      <c r="X773" s="33">
        <v>1.22</v>
      </c>
      <c r="Y773" s="205">
        <v>1.222</v>
      </c>
      <c r="Z773" s="89">
        <v>2</v>
      </c>
      <c r="AA773" s="90">
        <v>0.33</v>
      </c>
      <c r="AB773" s="33"/>
      <c r="AC773" s="33"/>
      <c r="AD773" s="33"/>
      <c r="AE773" s="33"/>
      <c r="AF773" s="33"/>
      <c r="AG773" s="33"/>
      <c r="AH773" s="33"/>
      <c r="AI773" s="33"/>
      <c r="AJ773" s="33"/>
      <c r="AK773" s="33"/>
      <c r="AL773" s="33"/>
      <c r="AM773" s="33"/>
    </row>
    <row r="774" spans="1:39" ht="15.75" customHeight="1">
      <c r="A774" s="35" t="s">
        <v>45</v>
      </c>
      <c r="B774" s="60" t="s">
        <v>46</v>
      </c>
      <c r="C774" s="50" t="s">
        <v>48</v>
      </c>
      <c r="D774" s="43" t="s">
        <v>3773</v>
      </c>
      <c r="E774" s="43"/>
      <c r="F774" s="220" t="s">
        <v>3857</v>
      </c>
      <c r="G774" s="253">
        <f t="shared" si="602"/>
        <v>0.82432432432432434</v>
      </c>
      <c r="H774" s="253">
        <f t="shared" si="603"/>
        <v>0.76167076167076175</v>
      </c>
      <c r="I774" s="253">
        <f t="shared" si="604"/>
        <v>0</v>
      </c>
      <c r="J774" s="253">
        <f t="shared" si="605"/>
        <v>0.88452088452088473</v>
      </c>
      <c r="K774" s="253">
        <f t="shared" si="606"/>
        <v>6.38820638820638E-2</v>
      </c>
      <c r="L774" s="253">
        <f t="shared" si="607"/>
        <v>0.24570024570024579</v>
      </c>
      <c r="M774" s="44" t="s">
        <v>1457</v>
      </c>
      <c r="N774" s="33">
        <v>1.571</v>
      </c>
      <c r="O774" s="207">
        <v>1571</v>
      </c>
      <c r="P774" s="33">
        <v>1.52</v>
      </c>
      <c r="Q774" s="43" t="s">
        <v>3858</v>
      </c>
      <c r="R774" s="33">
        <v>0.9</v>
      </c>
      <c r="S774" s="43" t="s">
        <v>3859</v>
      </c>
      <c r="T774" s="33">
        <v>1.62</v>
      </c>
      <c r="U774" s="43" t="s">
        <v>3850</v>
      </c>
      <c r="V774" s="33">
        <v>0.95199999999999996</v>
      </c>
      <c r="W774" s="43" t="s">
        <v>3860</v>
      </c>
      <c r="X774" s="33">
        <v>1.1000000000000001</v>
      </c>
      <c r="Y774" s="205">
        <v>1.1000000000000001</v>
      </c>
      <c r="Z774" s="89">
        <v>1.714</v>
      </c>
      <c r="AA774" s="90">
        <v>0.9</v>
      </c>
      <c r="AB774" s="33"/>
      <c r="AC774" s="33"/>
      <c r="AD774" s="33"/>
      <c r="AE774" s="33"/>
      <c r="AF774" s="33"/>
      <c r="AG774" s="33"/>
      <c r="AH774" s="33"/>
      <c r="AI774" s="33"/>
      <c r="AJ774" s="33"/>
      <c r="AK774" s="33"/>
      <c r="AL774" s="33"/>
      <c r="AM774" s="33"/>
    </row>
    <row r="775" spans="1:39" ht="15.75" customHeight="1">
      <c r="A775" s="35" t="s">
        <v>45</v>
      </c>
      <c r="B775" s="60" t="s">
        <v>46</v>
      </c>
      <c r="C775" s="50" t="s">
        <v>48</v>
      </c>
      <c r="D775" s="43" t="s">
        <v>3773</v>
      </c>
      <c r="E775" s="43"/>
      <c r="F775" s="220" t="s">
        <v>3861</v>
      </c>
      <c r="G775" s="253">
        <f t="shared" si="602"/>
        <v>0.3356589147286822</v>
      </c>
      <c r="H775" s="253">
        <f t="shared" si="603"/>
        <v>0.44961240310077522</v>
      </c>
      <c r="I775" s="253">
        <f t="shared" si="604"/>
        <v>0</v>
      </c>
      <c r="J775" s="253">
        <f t="shared" si="605"/>
        <v>0.90697674418604646</v>
      </c>
      <c r="K775" s="253">
        <f t="shared" si="606"/>
        <v>0.61240310077519378</v>
      </c>
      <c r="L775" s="253">
        <f t="shared" si="607"/>
        <v>0.7441860465116279</v>
      </c>
      <c r="M775" s="44" t="s">
        <v>1457</v>
      </c>
      <c r="N775" s="33">
        <v>1.143</v>
      </c>
      <c r="O775" s="207">
        <v>1143</v>
      </c>
      <c r="P775" s="33">
        <v>1.29</v>
      </c>
      <c r="Q775" s="43" t="s">
        <v>3862</v>
      </c>
      <c r="R775" s="33">
        <v>0.71</v>
      </c>
      <c r="S775" s="43" t="s">
        <v>3863</v>
      </c>
      <c r="T775" s="33">
        <v>1.88</v>
      </c>
      <c r="U775" s="43" t="s">
        <v>3864</v>
      </c>
      <c r="V775" s="33">
        <v>1.5</v>
      </c>
      <c r="W775" s="43" t="s">
        <v>3865</v>
      </c>
      <c r="X775" s="33">
        <v>1.67</v>
      </c>
      <c r="Y775" s="205">
        <v>1.667</v>
      </c>
      <c r="Z775" s="91">
        <v>2</v>
      </c>
      <c r="AA775" s="90">
        <v>0.71</v>
      </c>
      <c r="AB775" s="33"/>
      <c r="AC775" s="33"/>
      <c r="AD775" s="33"/>
      <c r="AE775" s="33"/>
      <c r="AF775" s="33"/>
      <c r="AG775" s="33"/>
      <c r="AH775" s="33"/>
      <c r="AI775" s="33"/>
      <c r="AJ775" s="33"/>
      <c r="AK775" s="33"/>
      <c r="AL775" s="33"/>
      <c r="AM775" s="33"/>
    </row>
    <row r="776" spans="1:39" ht="15.75" customHeight="1">
      <c r="A776" s="35" t="s">
        <v>45</v>
      </c>
      <c r="B776" s="60" t="s">
        <v>46</v>
      </c>
      <c r="C776" s="50" t="s">
        <v>48</v>
      </c>
      <c r="D776" s="43" t="s">
        <v>3773</v>
      </c>
      <c r="E776" s="43"/>
      <c r="F776" s="220" t="s">
        <v>3866</v>
      </c>
      <c r="G776" s="228">
        <f t="shared" ref="G776:G779" si="608">IF(N776&lt;0, "N/A", (N776 - AA776)/(Z776-AA776))</f>
        <v>1</v>
      </c>
      <c r="H776" s="228">
        <f t="shared" ref="H776:H779" si="609">IF(P776&lt;0, "N/A", (P776 - AA776)/(Z776-AA776))</f>
        <v>1</v>
      </c>
      <c r="I776" s="228">
        <f>IF(R776&lt;0, "N/A", (R776 - AA776)/(Z776-AA776))</f>
        <v>0.5</v>
      </c>
      <c r="J776" s="228">
        <f t="shared" ref="J776:J779" si="610">IF(T776&lt;0, "N/A", (T776 - AA776)/(Z776-AA776))</f>
        <v>1</v>
      </c>
      <c r="K776" s="228">
        <f t="shared" ref="K776:K779" si="611">IF(V776&lt;0, "N/A", (V776 - AA776)/(Z776-AA776))</f>
        <v>0.5</v>
      </c>
      <c r="L776" s="228">
        <f t="shared" ref="L776:L779" si="612">IF(X776&lt;0, "N/A", (X776 - AA776)/(Z776-AA776))</f>
        <v>1</v>
      </c>
      <c r="M776" s="44" t="s">
        <v>120</v>
      </c>
      <c r="N776" s="33">
        <v>1</v>
      </c>
      <c r="O776" s="43"/>
      <c r="P776" s="33">
        <v>1</v>
      </c>
      <c r="Q776" s="43" t="s">
        <v>3867</v>
      </c>
      <c r="R776" s="33">
        <v>0.5</v>
      </c>
      <c r="S776" s="43" t="s">
        <v>3868</v>
      </c>
      <c r="T776" s="33">
        <v>1</v>
      </c>
      <c r="U776" s="43" t="s">
        <v>129</v>
      </c>
      <c r="V776" s="33">
        <v>0.5</v>
      </c>
      <c r="W776" s="43" t="s">
        <v>3869</v>
      </c>
      <c r="X776" s="33">
        <v>1</v>
      </c>
      <c r="Y776" s="43" t="s">
        <v>3870</v>
      </c>
      <c r="Z776" s="91">
        <v>1</v>
      </c>
      <c r="AA776" s="90">
        <v>0</v>
      </c>
      <c r="AB776" s="33"/>
      <c r="AC776" s="33"/>
      <c r="AD776" s="33"/>
      <c r="AE776" s="33"/>
      <c r="AF776" s="33"/>
      <c r="AG776" s="33"/>
      <c r="AH776" s="33"/>
      <c r="AI776" s="33"/>
      <c r="AJ776" s="33"/>
      <c r="AK776" s="33"/>
      <c r="AL776" s="33"/>
      <c r="AM776" s="33"/>
    </row>
    <row r="777" spans="1:39" ht="15.75" customHeight="1">
      <c r="A777" s="35" t="s">
        <v>45</v>
      </c>
      <c r="B777" s="60" t="s">
        <v>46</v>
      </c>
      <c r="C777" s="50" t="s">
        <v>48</v>
      </c>
      <c r="D777" s="43" t="s">
        <v>3773</v>
      </c>
      <c r="E777" s="43"/>
      <c r="F777" s="220" t="s">
        <v>3871</v>
      </c>
      <c r="G777" s="228">
        <f t="shared" si="608"/>
        <v>0</v>
      </c>
      <c r="H777" s="228">
        <f t="shared" si="609"/>
        <v>1.1976047904191617E-2</v>
      </c>
      <c r="I777" s="228">
        <f>IF(R777&lt;0, "N/A", IF(R777&gt;Z777,1,(R777 - AA777)/(Z777-AA777)))</f>
        <v>1</v>
      </c>
      <c r="J777" s="228">
        <f t="shared" si="610"/>
        <v>1.1976047904191617E-2</v>
      </c>
      <c r="K777" s="228">
        <f t="shared" si="611"/>
        <v>0.70658682634730541</v>
      </c>
      <c r="L777" s="228">
        <f t="shared" si="612"/>
        <v>5.9880239520958087E-3</v>
      </c>
      <c r="M777" s="44" t="s">
        <v>1457</v>
      </c>
      <c r="N777" s="185">
        <v>0</v>
      </c>
      <c r="O777" s="186"/>
      <c r="P777" s="33">
        <v>2</v>
      </c>
      <c r="Q777" s="43" t="s">
        <v>3872</v>
      </c>
      <c r="R777" s="33">
        <v>334</v>
      </c>
      <c r="S777" s="43" t="s">
        <v>3873</v>
      </c>
      <c r="T777" s="33">
        <v>2</v>
      </c>
      <c r="U777" s="43" t="s">
        <v>3874</v>
      </c>
      <c r="V777" s="33">
        <v>118</v>
      </c>
      <c r="W777" s="43" t="s">
        <v>3875</v>
      </c>
      <c r="X777" s="33">
        <v>1</v>
      </c>
      <c r="Y777" s="206">
        <v>1</v>
      </c>
      <c r="Z777" s="91">
        <v>167</v>
      </c>
      <c r="AA777" s="90">
        <v>0</v>
      </c>
      <c r="AB777" s="33"/>
      <c r="AC777" s="33"/>
      <c r="AD777" s="33"/>
      <c r="AE777" s="33"/>
      <c r="AF777" s="33"/>
      <c r="AG777" s="33"/>
      <c r="AH777" s="33"/>
      <c r="AI777" s="33"/>
      <c r="AJ777" s="33"/>
      <c r="AK777" s="33"/>
      <c r="AL777" s="33"/>
      <c r="AM777" s="33"/>
    </row>
    <row r="778" spans="1:39" ht="15.75" customHeight="1">
      <c r="A778" s="35" t="s">
        <v>45</v>
      </c>
      <c r="B778" s="60" t="s">
        <v>46</v>
      </c>
      <c r="C778" s="50" t="s">
        <v>48</v>
      </c>
      <c r="D778" s="43" t="s">
        <v>3773</v>
      </c>
      <c r="E778" s="43"/>
      <c r="F778" s="220" t="s">
        <v>3876</v>
      </c>
      <c r="G778" s="228">
        <f t="shared" si="608"/>
        <v>0</v>
      </c>
      <c r="H778" s="228">
        <f t="shared" si="609"/>
        <v>0</v>
      </c>
      <c r="I778" s="228">
        <f t="shared" ref="I778:I779" si="613">IF(R778&lt;0, "N/A", (R778 - AA778)/(Z778-AA778))</f>
        <v>0</v>
      </c>
      <c r="J778" s="228">
        <f t="shared" si="610"/>
        <v>0</v>
      </c>
      <c r="K778" s="228">
        <f t="shared" si="611"/>
        <v>1</v>
      </c>
      <c r="L778" s="228">
        <f t="shared" si="612"/>
        <v>0</v>
      </c>
      <c r="M778" s="44" t="s">
        <v>120</v>
      </c>
      <c r="N778" s="185">
        <v>0</v>
      </c>
      <c r="O778" s="187" t="s">
        <v>3877</v>
      </c>
      <c r="P778" s="33">
        <v>0</v>
      </c>
      <c r="Q778" s="43" t="s">
        <v>3878</v>
      </c>
      <c r="R778" s="33">
        <v>0</v>
      </c>
      <c r="S778" s="43" t="s">
        <v>3879</v>
      </c>
      <c r="T778" s="33">
        <v>0</v>
      </c>
      <c r="U778" s="43" t="s">
        <v>374</v>
      </c>
      <c r="V778" s="33">
        <v>1</v>
      </c>
      <c r="W778" s="43" t="s">
        <v>3880</v>
      </c>
      <c r="X778" s="185">
        <v>0</v>
      </c>
      <c r="Y778" s="43" t="s">
        <v>3881</v>
      </c>
      <c r="Z778" s="91">
        <v>1</v>
      </c>
      <c r="AA778" s="90">
        <v>0</v>
      </c>
      <c r="AB778" s="33"/>
      <c r="AC778" s="33"/>
      <c r="AD778" s="33"/>
      <c r="AE778" s="33"/>
      <c r="AF778" s="33"/>
      <c r="AG778" s="33"/>
      <c r="AH778" s="33"/>
      <c r="AI778" s="33"/>
      <c r="AJ778" s="33"/>
      <c r="AK778" s="33"/>
      <c r="AL778" s="33"/>
      <c r="AM778" s="33"/>
    </row>
    <row r="779" spans="1:39" ht="15.75" customHeight="1">
      <c r="A779" s="35" t="s">
        <v>45</v>
      </c>
      <c r="B779" s="60" t="s">
        <v>46</v>
      </c>
      <c r="C779" s="50" t="s">
        <v>48</v>
      </c>
      <c r="D779" s="43" t="s">
        <v>3773</v>
      </c>
      <c r="E779" s="43"/>
      <c r="F779" s="220" t="s">
        <v>3882</v>
      </c>
      <c r="G779" s="228">
        <f t="shared" si="608"/>
        <v>0</v>
      </c>
      <c r="H779" s="228">
        <f t="shared" si="609"/>
        <v>0.5</v>
      </c>
      <c r="I779" s="228">
        <f t="shared" si="613"/>
        <v>0</v>
      </c>
      <c r="J779" s="228">
        <f t="shared" si="610"/>
        <v>0.5</v>
      </c>
      <c r="K779" s="228">
        <f t="shared" si="611"/>
        <v>0.5</v>
      </c>
      <c r="L779" s="228">
        <f t="shared" si="612"/>
        <v>1</v>
      </c>
      <c r="M779" s="44" t="s">
        <v>120</v>
      </c>
      <c r="N779" s="185">
        <v>0</v>
      </c>
      <c r="O779" s="43"/>
      <c r="P779" s="185">
        <v>0.5</v>
      </c>
      <c r="Q779" s="43" t="s">
        <v>3883</v>
      </c>
      <c r="R779" s="33">
        <v>0</v>
      </c>
      <c r="S779" s="43" t="s">
        <v>3884</v>
      </c>
      <c r="T779" s="185">
        <v>0.5</v>
      </c>
      <c r="U779" s="187" t="s">
        <v>3885</v>
      </c>
      <c r="V779" s="185">
        <v>0.5</v>
      </c>
      <c r="W779" s="43" t="s">
        <v>3886</v>
      </c>
      <c r="X779" s="33">
        <v>1</v>
      </c>
      <c r="Y779" s="43" t="s">
        <v>3887</v>
      </c>
      <c r="Z779" s="91">
        <v>1</v>
      </c>
      <c r="AA779" s="90">
        <v>0</v>
      </c>
      <c r="AB779" s="33"/>
      <c r="AC779" s="33"/>
      <c r="AD779" s="33"/>
      <c r="AE779" s="33"/>
      <c r="AF779" s="33"/>
      <c r="AG779" s="33"/>
      <c r="AH779" s="33"/>
      <c r="AI779" s="33"/>
      <c r="AJ779" s="33"/>
      <c r="AK779" s="33"/>
      <c r="AL779" s="33"/>
      <c r="AM779" s="33"/>
    </row>
    <row r="780" spans="1:39" ht="15.75" customHeight="1">
      <c r="A780" s="35" t="s">
        <v>45</v>
      </c>
      <c r="B780" s="60" t="s">
        <v>46</v>
      </c>
      <c r="C780" s="48" t="s">
        <v>49</v>
      </c>
      <c r="D780" s="48"/>
      <c r="E780" s="48"/>
      <c r="F780" s="222"/>
      <c r="G780" s="240">
        <f t="shared" ref="G780:L780" si="614">ROUND(AVERAGE(G781,G804),2)</f>
        <v>0.69</v>
      </c>
      <c r="H780" s="240">
        <f t="shared" si="614"/>
        <v>0.47</v>
      </c>
      <c r="I780" s="240">
        <f t="shared" si="614"/>
        <v>0.35</v>
      </c>
      <c r="J780" s="240">
        <f t="shared" si="614"/>
        <v>0.68</v>
      </c>
      <c r="K780" s="240">
        <f t="shared" si="614"/>
        <v>0.82</v>
      </c>
      <c r="L780" s="240">
        <f t="shared" si="614"/>
        <v>0.78</v>
      </c>
      <c r="M780" s="53"/>
      <c r="N780" s="54">
        <v>1</v>
      </c>
      <c r="O780" s="50"/>
      <c r="P780" s="54"/>
      <c r="Q780" s="50"/>
      <c r="R780" s="54"/>
      <c r="S780" s="50"/>
      <c r="T780" s="54"/>
      <c r="U780" s="50"/>
      <c r="V780" s="54"/>
      <c r="W780" s="50"/>
      <c r="X780" s="54"/>
      <c r="Y780" s="50"/>
      <c r="Z780" s="54"/>
      <c r="AA780" s="54"/>
      <c r="AB780" s="33"/>
      <c r="AC780" s="33"/>
      <c r="AD780" s="33"/>
      <c r="AE780" s="33"/>
      <c r="AF780" s="33"/>
      <c r="AG780" s="33"/>
      <c r="AH780" s="33"/>
      <c r="AI780" s="33"/>
      <c r="AJ780" s="33"/>
      <c r="AK780" s="33"/>
      <c r="AL780" s="33"/>
      <c r="AM780" s="33"/>
    </row>
    <row r="781" spans="1:39" ht="15.75" customHeight="1">
      <c r="A781" s="35" t="s">
        <v>45</v>
      </c>
      <c r="B781" s="60" t="s">
        <v>46</v>
      </c>
      <c r="C781" s="50" t="s">
        <v>49</v>
      </c>
      <c r="D781" s="42" t="s">
        <v>3888</v>
      </c>
      <c r="E781" s="42"/>
      <c r="F781" s="220"/>
      <c r="G781" s="228">
        <f t="shared" ref="G781:L781" si="615">ROUND(AVERAGE(G782,G786,G791,G796:G803),2)</f>
        <v>0.55000000000000004</v>
      </c>
      <c r="H781" s="228">
        <f t="shared" si="615"/>
        <v>0.48</v>
      </c>
      <c r="I781" s="228">
        <f t="shared" si="615"/>
        <v>0.47</v>
      </c>
      <c r="J781" s="228">
        <f t="shared" si="615"/>
        <v>0.77</v>
      </c>
      <c r="K781" s="228">
        <f t="shared" si="615"/>
        <v>0.82</v>
      </c>
      <c r="L781" s="228">
        <f t="shared" si="615"/>
        <v>0.74</v>
      </c>
      <c r="M781" s="73"/>
      <c r="N781" s="33"/>
      <c r="O781" s="43"/>
      <c r="P781" s="33"/>
      <c r="Q781" s="43"/>
      <c r="R781" s="33"/>
      <c r="S781" s="43"/>
      <c r="T781" s="33"/>
      <c r="U781" s="43"/>
      <c r="V781" s="33"/>
      <c r="W781" s="43"/>
      <c r="X781" s="33"/>
      <c r="Y781" s="43"/>
      <c r="Z781" s="33"/>
      <c r="AA781" s="33"/>
      <c r="AB781" s="33"/>
      <c r="AC781" s="33"/>
      <c r="AD781" s="33"/>
      <c r="AE781" s="33"/>
      <c r="AF781" s="33"/>
      <c r="AG781" s="33"/>
      <c r="AH781" s="33"/>
      <c r="AI781" s="33"/>
      <c r="AJ781" s="33"/>
      <c r="AK781" s="33"/>
      <c r="AL781" s="33"/>
      <c r="AM781" s="33"/>
    </row>
    <row r="782" spans="1:39" ht="15.75" customHeight="1">
      <c r="A782" s="35" t="s">
        <v>45</v>
      </c>
      <c r="B782" s="60" t="s">
        <v>46</v>
      </c>
      <c r="C782" s="50" t="s">
        <v>49</v>
      </c>
      <c r="D782" s="43" t="s">
        <v>3888</v>
      </c>
      <c r="E782" s="67" t="s">
        <v>3889</v>
      </c>
      <c r="F782" s="225" t="s">
        <v>3890</v>
      </c>
      <c r="G782" s="226">
        <f t="shared" ref="G782:L782" si="616">ROUND(AVERAGE(G783:G785),2)</f>
        <v>1</v>
      </c>
      <c r="H782" s="226">
        <f t="shared" si="616"/>
        <v>1</v>
      </c>
      <c r="I782" s="226">
        <f t="shared" si="616"/>
        <v>0.17</v>
      </c>
      <c r="J782" s="226">
        <f t="shared" si="616"/>
        <v>1</v>
      </c>
      <c r="K782" s="226">
        <f t="shared" si="616"/>
        <v>1</v>
      </c>
      <c r="L782" s="226">
        <f t="shared" si="616"/>
        <v>1</v>
      </c>
      <c r="M782" s="69"/>
      <c r="N782" s="70"/>
      <c r="O782" s="68"/>
      <c r="P782" s="70"/>
      <c r="Q782" s="68"/>
      <c r="R782" s="70"/>
      <c r="S782" s="68"/>
      <c r="T782" s="70"/>
      <c r="U782" s="68"/>
      <c r="V782" s="70"/>
      <c r="W782" s="68"/>
      <c r="X782" s="70"/>
      <c r="Y782" s="68"/>
      <c r="Z782" s="70"/>
      <c r="AA782" s="70"/>
      <c r="AB782" s="33"/>
      <c r="AC782" s="33"/>
      <c r="AD782" s="33"/>
      <c r="AE782" s="33"/>
      <c r="AF782" s="33"/>
      <c r="AG782" s="33"/>
      <c r="AH782" s="33"/>
      <c r="AI782" s="33"/>
      <c r="AJ782" s="33"/>
      <c r="AK782" s="33"/>
      <c r="AL782" s="33"/>
      <c r="AM782" s="33"/>
    </row>
    <row r="783" spans="1:39" ht="15.75" customHeight="1">
      <c r="A783" s="35" t="s">
        <v>45</v>
      </c>
      <c r="B783" s="60" t="s">
        <v>46</v>
      </c>
      <c r="C783" s="50" t="s">
        <v>49</v>
      </c>
      <c r="D783" s="43" t="s">
        <v>3888</v>
      </c>
      <c r="E783" s="68" t="s">
        <v>3889</v>
      </c>
      <c r="F783" s="220" t="s">
        <v>3891</v>
      </c>
      <c r="G783" s="228">
        <f t="shared" ref="G783:G785" si="617">IF(N783&lt;0, "N/A", (N783 - AA783)/(Z783-AA783))</f>
        <v>1</v>
      </c>
      <c r="H783" s="228">
        <f t="shared" ref="H783:H785" si="618">IF(P783&lt;0, "N/A", (P783 - AA783)/(Z783-AA783))</f>
        <v>1</v>
      </c>
      <c r="I783" s="228">
        <f t="shared" ref="I783:I785" si="619">IF(R783&lt;0, "N/A", (R783 - AA783)/(Z783-AA783))</f>
        <v>0.5</v>
      </c>
      <c r="J783" s="228">
        <f t="shared" ref="J783:J785" si="620">IF(T783&lt;0, "N/A", (T783 - AA783)/(Z783-AA783))</f>
        <v>1</v>
      </c>
      <c r="K783" s="228">
        <f t="shared" ref="K783:K785" si="621">IF(V783&lt;0, "N/A", (V783 - AA783)/(Z783-AA783))</f>
        <v>1</v>
      </c>
      <c r="L783" s="228">
        <f t="shared" ref="L783:L785" si="622">IF(X783&lt;0, "N/A", (X783 - AA783)/(Z783-AA783))</f>
        <v>1</v>
      </c>
      <c r="M783" s="44" t="s">
        <v>120</v>
      </c>
      <c r="N783" s="33">
        <v>1</v>
      </c>
      <c r="O783" s="43" t="s">
        <v>3892</v>
      </c>
      <c r="P783" s="33">
        <v>1</v>
      </c>
      <c r="Q783" s="43" t="s">
        <v>3893</v>
      </c>
      <c r="R783" s="33">
        <v>0.5</v>
      </c>
      <c r="S783" s="43" t="s">
        <v>3894</v>
      </c>
      <c r="T783" s="33">
        <v>1</v>
      </c>
      <c r="U783" s="43" t="s">
        <v>129</v>
      </c>
      <c r="V783" s="33">
        <v>1</v>
      </c>
      <c r="W783" s="43" t="s">
        <v>3895</v>
      </c>
      <c r="X783" s="33">
        <v>1</v>
      </c>
      <c r="Y783" s="43" t="s">
        <v>3896</v>
      </c>
      <c r="Z783" s="91">
        <v>1</v>
      </c>
      <c r="AA783" s="66">
        <v>0</v>
      </c>
      <c r="AB783" s="33"/>
      <c r="AC783" s="33"/>
      <c r="AD783" s="33"/>
      <c r="AE783" s="33"/>
      <c r="AF783" s="33"/>
      <c r="AG783" s="33"/>
      <c r="AH783" s="33"/>
      <c r="AI783" s="33"/>
      <c r="AJ783" s="33"/>
      <c r="AK783" s="33"/>
      <c r="AL783" s="33"/>
      <c r="AM783" s="33"/>
    </row>
    <row r="784" spans="1:39" ht="15.75" customHeight="1">
      <c r="A784" s="35" t="s">
        <v>45</v>
      </c>
      <c r="B784" s="60" t="s">
        <v>46</v>
      </c>
      <c r="C784" s="50" t="s">
        <v>49</v>
      </c>
      <c r="D784" s="43" t="s">
        <v>3888</v>
      </c>
      <c r="E784" s="68" t="s">
        <v>3889</v>
      </c>
      <c r="F784" s="220" t="s">
        <v>3897</v>
      </c>
      <c r="G784" s="228">
        <f t="shared" si="617"/>
        <v>1</v>
      </c>
      <c r="H784" s="228">
        <f t="shared" si="618"/>
        <v>1</v>
      </c>
      <c r="I784" s="228">
        <f t="shared" si="619"/>
        <v>0</v>
      </c>
      <c r="J784" s="228">
        <f t="shared" si="620"/>
        <v>1</v>
      </c>
      <c r="K784" s="228">
        <f t="shared" si="621"/>
        <v>1</v>
      </c>
      <c r="L784" s="228">
        <f t="shared" si="622"/>
        <v>1</v>
      </c>
      <c r="M784" s="44" t="s">
        <v>120</v>
      </c>
      <c r="N784" s="33">
        <v>1</v>
      </c>
      <c r="O784" s="43" t="s">
        <v>3898</v>
      </c>
      <c r="P784" s="33">
        <v>1</v>
      </c>
      <c r="Q784" s="43" t="s">
        <v>3899</v>
      </c>
      <c r="R784" s="33">
        <v>0</v>
      </c>
      <c r="S784" s="43" t="s">
        <v>3900</v>
      </c>
      <c r="T784" s="33">
        <v>1</v>
      </c>
      <c r="U784" s="43" t="s">
        <v>129</v>
      </c>
      <c r="V784" s="33">
        <v>1</v>
      </c>
      <c r="W784" s="43" t="s">
        <v>3901</v>
      </c>
      <c r="X784" s="33">
        <v>1</v>
      </c>
      <c r="Y784" s="43" t="s">
        <v>3902</v>
      </c>
      <c r="Z784" s="91">
        <v>1</v>
      </c>
      <c r="AA784" s="66">
        <v>0</v>
      </c>
      <c r="AB784" s="33"/>
      <c r="AC784" s="33"/>
      <c r="AD784" s="33"/>
      <c r="AE784" s="33"/>
      <c r="AF784" s="33"/>
      <c r="AG784" s="33"/>
      <c r="AH784" s="33"/>
      <c r="AI784" s="33"/>
      <c r="AJ784" s="33"/>
      <c r="AK784" s="33"/>
      <c r="AL784" s="33"/>
      <c r="AM784" s="33"/>
    </row>
    <row r="785" spans="1:39" ht="15.75" customHeight="1">
      <c r="A785" s="35" t="s">
        <v>45</v>
      </c>
      <c r="B785" s="60" t="s">
        <v>46</v>
      </c>
      <c r="C785" s="50" t="s">
        <v>49</v>
      </c>
      <c r="D785" s="43" t="s">
        <v>3888</v>
      </c>
      <c r="E785" s="68" t="s">
        <v>3889</v>
      </c>
      <c r="F785" s="220" t="s">
        <v>3903</v>
      </c>
      <c r="G785" s="228">
        <f t="shared" si="617"/>
        <v>1</v>
      </c>
      <c r="H785" s="228">
        <f t="shared" si="618"/>
        <v>1</v>
      </c>
      <c r="I785" s="228">
        <f t="shared" si="619"/>
        <v>0</v>
      </c>
      <c r="J785" s="228">
        <f t="shared" si="620"/>
        <v>1</v>
      </c>
      <c r="K785" s="228">
        <f t="shared" si="621"/>
        <v>1</v>
      </c>
      <c r="L785" s="228">
        <f t="shared" si="622"/>
        <v>1</v>
      </c>
      <c r="M785" s="44" t="s">
        <v>120</v>
      </c>
      <c r="N785" s="33">
        <v>1</v>
      </c>
      <c r="O785" s="43" t="s">
        <v>3904</v>
      </c>
      <c r="P785" s="33">
        <v>1</v>
      </c>
      <c r="Q785" s="43" t="s">
        <v>3899</v>
      </c>
      <c r="R785" s="33">
        <v>0</v>
      </c>
      <c r="S785" s="43" t="s">
        <v>3905</v>
      </c>
      <c r="T785" s="33">
        <v>1</v>
      </c>
      <c r="U785" s="43" t="s">
        <v>129</v>
      </c>
      <c r="V785" s="33">
        <v>1</v>
      </c>
      <c r="W785" s="43" t="s">
        <v>3906</v>
      </c>
      <c r="X785" s="33">
        <v>1</v>
      </c>
      <c r="Y785" s="43" t="s">
        <v>3907</v>
      </c>
      <c r="Z785" s="91">
        <v>1</v>
      </c>
      <c r="AA785" s="66">
        <v>0</v>
      </c>
      <c r="AB785" s="33"/>
      <c r="AC785" s="33"/>
      <c r="AD785" s="33"/>
      <c r="AE785" s="33"/>
      <c r="AF785" s="33"/>
      <c r="AG785" s="33"/>
      <c r="AH785" s="33"/>
      <c r="AI785" s="33"/>
      <c r="AJ785" s="33"/>
      <c r="AK785" s="33"/>
      <c r="AL785" s="33"/>
      <c r="AM785" s="33"/>
    </row>
    <row r="786" spans="1:39" ht="15.75" customHeight="1">
      <c r="A786" s="35" t="s">
        <v>45</v>
      </c>
      <c r="B786" s="60" t="s">
        <v>46</v>
      </c>
      <c r="C786" s="50" t="s">
        <v>49</v>
      </c>
      <c r="D786" s="43" t="s">
        <v>3888</v>
      </c>
      <c r="E786" s="67" t="s">
        <v>3908</v>
      </c>
      <c r="F786" s="225" t="s">
        <v>3909</v>
      </c>
      <c r="G786" s="226">
        <f t="shared" ref="G786:L786" si="623">ROUND(AVERAGE(G787:G790),2)</f>
        <v>0.75</v>
      </c>
      <c r="H786" s="226">
        <f t="shared" si="623"/>
        <v>0.75</v>
      </c>
      <c r="I786" s="226">
        <f t="shared" si="623"/>
        <v>0.75</v>
      </c>
      <c r="J786" s="226">
        <f t="shared" si="623"/>
        <v>0.75</v>
      </c>
      <c r="K786" s="226">
        <f t="shared" si="623"/>
        <v>0.75</v>
      </c>
      <c r="L786" s="226">
        <f t="shared" si="623"/>
        <v>0.88</v>
      </c>
      <c r="M786" s="69"/>
      <c r="N786" s="70"/>
      <c r="O786" s="68"/>
      <c r="P786" s="70"/>
      <c r="Q786" s="68"/>
      <c r="R786" s="70"/>
      <c r="S786" s="68"/>
      <c r="T786" s="70"/>
      <c r="U786" s="68"/>
      <c r="V786" s="70"/>
      <c r="W786" s="68"/>
      <c r="X786" s="70"/>
      <c r="Y786" s="68"/>
      <c r="Z786" s="75"/>
      <c r="AA786" s="70"/>
      <c r="AB786" s="33"/>
      <c r="AC786" s="33"/>
      <c r="AD786" s="33"/>
      <c r="AE786" s="33"/>
      <c r="AF786" s="33"/>
      <c r="AG786" s="33"/>
      <c r="AH786" s="33"/>
      <c r="AI786" s="33"/>
      <c r="AJ786" s="33"/>
      <c r="AK786" s="33"/>
      <c r="AL786" s="33"/>
      <c r="AM786" s="33"/>
    </row>
    <row r="787" spans="1:39" ht="15" customHeight="1">
      <c r="A787" s="35" t="s">
        <v>45</v>
      </c>
      <c r="B787" s="60" t="s">
        <v>46</v>
      </c>
      <c r="C787" s="50" t="s">
        <v>49</v>
      </c>
      <c r="D787" s="43" t="s">
        <v>3888</v>
      </c>
      <c r="E787" s="68" t="s">
        <v>3908</v>
      </c>
      <c r="F787" s="220" t="s">
        <v>3910</v>
      </c>
      <c r="G787" s="228">
        <f t="shared" ref="G787:G790" si="624">IF(N787&lt;0, "N/A", (N787 - AA787)/(Z787-AA787))</f>
        <v>1</v>
      </c>
      <c r="H787" s="228">
        <f t="shared" ref="H787:H790" si="625">IF(P787&lt;0, "N/A", (P787 - AA787)/(Z787-AA787))</f>
        <v>1</v>
      </c>
      <c r="I787" s="228">
        <f t="shared" ref="I787:I790" si="626">IF(R787&lt;0, "N/A", (R787 - AA787)/(Z787-AA787))</f>
        <v>1</v>
      </c>
      <c r="J787" s="228">
        <f t="shared" ref="J787:J790" si="627">IF(T787&lt;0, "N/A", (T787 - AA787)/(Z787-AA787))</f>
        <v>1</v>
      </c>
      <c r="K787" s="228">
        <f t="shared" ref="K787:K790" si="628">IF(V787&lt;0, "N/A", (V787 - AA787)/(Z787-AA787))</f>
        <v>1</v>
      </c>
      <c r="L787" s="228">
        <f t="shared" ref="L787:L790" si="629">IF(X787&lt;0, "N/A", (X787 - AA787)/(Z787-AA787))</f>
        <v>1</v>
      </c>
      <c r="M787" s="44" t="s">
        <v>120</v>
      </c>
      <c r="N787" s="33">
        <v>1</v>
      </c>
      <c r="O787" s="43" t="s">
        <v>3911</v>
      </c>
      <c r="P787" s="33">
        <v>1</v>
      </c>
      <c r="Q787" s="43" t="s">
        <v>3912</v>
      </c>
      <c r="R787" s="33">
        <v>1</v>
      </c>
      <c r="S787" s="43" t="s">
        <v>3913</v>
      </c>
      <c r="T787" s="33">
        <v>1</v>
      </c>
      <c r="U787" s="43" t="s">
        <v>129</v>
      </c>
      <c r="V787" s="185">
        <v>1</v>
      </c>
      <c r="W787" s="208" t="s">
        <v>3914</v>
      </c>
      <c r="X787" s="33">
        <v>1</v>
      </c>
      <c r="Y787" s="43" t="s">
        <v>3915</v>
      </c>
      <c r="Z787" s="91">
        <v>1</v>
      </c>
      <c r="AA787" s="66">
        <v>0</v>
      </c>
      <c r="AB787" s="33"/>
      <c r="AC787" s="33"/>
      <c r="AD787" s="33"/>
      <c r="AE787" s="33"/>
      <c r="AF787" s="33"/>
      <c r="AG787" s="33"/>
      <c r="AH787" s="33"/>
      <c r="AI787" s="33"/>
      <c r="AJ787" s="33"/>
      <c r="AK787" s="33"/>
      <c r="AL787" s="33"/>
      <c r="AM787" s="33"/>
    </row>
    <row r="788" spans="1:39" ht="15.75" customHeight="1">
      <c r="A788" s="35" t="s">
        <v>45</v>
      </c>
      <c r="B788" s="60" t="s">
        <v>46</v>
      </c>
      <c r="C788" s="50" t="s">
        <v>49</v>
      </c>
      <c r="D788" s="43" t="s">
        <v>3888</v>
      </c>
      <c r="E788" s="68" t="s">
        <v>3908</v>
      </c>
      <c r="F788" s="220" t="s">
        <v>3916</v>
      </c>
      <c r="G788" s="228">
        <f t="shared" si="624"/>
        <v>1</v>
      </c>
      <c r="H788" s="228">
        <f t="shared" si="625"/>
        <v>1</v>
      </c>
      <c r="I788" s="228">
        <f t="shared" si="626"/>
        <v>1</v>
      </c>
      <c r="J788" s="228">
        <f t="shared" si="627"/>
        <v>1</v>
      </c>
      <c r="K788" s="228">
        <f t="shared" si="628"/>
        <v>1</v>
      </c>
      <c r="L788" s="228">
        <f t="shared" si="629"/>
        <v>1</v>
      </c>
      <c r="M788" s="44" t="s">
        <v>120</v>
      </c>
      <c r="N788" s="33">
        <v>1</v>
      </c>
      <c r="O788" s="43"/>
      <c r="P788" s="33">
        <v>1</v>
      </c>
      <c r="Q788" s="43" t="s">
        <v>3917</v>
      </c>
      <c r="R788" s="33">
        <v>1</v>
      </c>
      <c r="S788" s="43" t="s">
        <v>3913</v>
      </c>
      <c r="T788" s="33">
        <v>1</v>
      </c>
      <c r="U788" s="43" t="s">
        <v>129</v>
      </c>
      <c r="V788" s="185">
        <v>1</v>
      </c>
      <c r="W788" s="208" t="s">
        <v>3918</v>
      </c>
      <c r="X788" s="33">
        <v>1</v>
      </c>
      <c r="Y788" s="43" t="s">
        <v>3919</v>
      </c>
      <c r="Z788" s="91">
        <v>1</v>
      </c>
      <c r="AA788" s="66">
        <v>0</v>
      </c>
      <c r="AB788" s="33"/>
      <c r="AC788" s="33"/>
      <c r="AD788" s="33"/>
      <c r="AE788" s="33"/>
      <c r="AF788" s="33"/>
      <c r="AG788" s="33"/>
      <c r="AH788" s="33"/>
      <c r="AI788" s="33"/>
      <c r="AJ788" s="33"/>
      <c r="AK788" s="33"/>
      <c r="AL788" s="33"/>
      <c r="AM788" s="33"/>
    </row>
    <row r="789" spans="1:39" ht="15.75" customHeight="1">
      <c r="A789" s="35" t="s">
        <v>45</v>
      </c>
      <c r="B789" s="60" t="s">
        <v>46</v>
      </c>
      <c r="C789" s="50" t="s">
        <v>49</v>
      </c>
      <c r="D789" s="43" t="s">
        <v>3888</v>
      </c>
      <c r="E789" s="68" t="s">
        <v>3908</v>
      </c>
      <c r="F789" s="220" t="s">
        <v>3920</v>
      </c>
      <c r="G789" s="228">
        <f t="shared" si="624"/>
        <v>1</v>
      </c>
      <c r="H789" s="228">
        <f t="shared" si="625"/>
        <v>1</v>
      </c>
      <c r="I789" s="228">
        <f t="shared" si="626"/>
        <v>1</v>
      </c>
      <c r="J789" s="228">
        <f t="shared" si="627"/>
        <v>1</v>
      </c>
      <c r="K789" s="228">
        <f t="shared" si="628"/>
        <v>1</v>
      </c>
      <c r="L789" s="228">
        <f t="shared" si="629"/>
        <v>1</v>
      </c>
      <c r="M789" s="44" t="s">
        <v>120</v>
      </c>
      <c r="N789" s="33">
        <v>1</v>
      </c>
      <c r="O789" s="43"/>
      <c r="P789" s="33">
        <v>1</v>
      </c>
      <c r="Q789" s="43" t="s">
        <v>3921</v>
      </c>
      <c r="R789" s="33">
        <v>1</v>
      </c>
      <c r="S789" s="43" t="s">
        <v>3913</v>
      </c>
      <c r="T789" s="33">
        <v>1</v>
      </c>
      <c r="U789" s="43" t="s">
        <v>129</v>
      </c>
      <c r="V789" s="33">
        <v>1</v>
      </c>
      <c r="W789" s="43" t="s">
        <v>129</v>
      </c>
      <c r="X789" s="33">
        <v>1</v>
      </c>
      <c r="Y789" s="43" t="s">
        <v>3922</v>
      </c>
      <c r="Z789" s="91">
        <v>1</v>
      </c>
      <c r="AA789" s="66">
        <v>0</v>
      </c>
      <c r="AB789" s="33"/>
      <c r="AC789" s="33"/>
      <c r="AD789" s="33"/>
      <c r="AE789" s="33"/>
      <c r="AF789" s="33"/>
      <c r="AG789" s="33"/>
      <c r="AH789" s="33"/>
      <c r="AI789" s="33"/>
      <c r="AJ789" s="33"/>
      <c r="AK789" s="33"/>
      <c r="AL789" s="33"/>
      <c r="AM789" s="33"/>
    </row>
    <row r="790" spans="1:39" ht="15.75" customHeight="1">
      <c r="A790" s="35" t="s">
        <v>45</v>
      </c>
      <c r="B790" s="60" t="s">
        <v>46</v>
      </c>
      <c r="C790" s="50" t="s">
        <v>49</v>
      </c>
      <c r="D790" s="43" t="s">
        <v>3888</v>
      </c>
      <c r="E790" s="68" t="s">
        <v>3908</v>
      </c>
      <c r="F790" s="220" t="s">
        <v>3923</v>
      </c>
      <c r="G790" s="228">
        <f t="shared" si="624"/>
        <v>0</v>
      </c>
      <c r="H790" s="228">
        <f t="shared" si="625"/>
        <v>0</v>
      </c>
      <c r="I790" s="228">
        <f t="shared" si="626"/>
        <v>0</v>
      </c>
      <c r="J790" s="228">
        <f t="shared" si="627"/>
        <v>0</v>
      </c>
      <c r="K790" s="228">
        <f t="shared" si="628"/>
        <v>0</v>
      </c>
      <c r="L790" s="228">
        <f t="shared" si="629"/>
        <v>0.5</v>
      </c>
      <c r="M790" s="44" t="s">
        <v>120</v>
      </c>
      <c r="N790" s="33">
        <v>0</v>
      </c>
      <c r="O790" s="43" t="s">
        <v>3911</v>
      </c>
      <c r="P790" s="185">
        <v>0</v>
      </c>
      <c r="Q790" s="43" t="s">
        <v>3924</v>
      </c>
      <c r="R790" s="33">
        <v>0</v>
      </c>
      <c r="S790" s="43" t="s">
        <v>3925</v>
      </c>
      <c r="T790" s="185">
        <v>0</v>
      </c>
      <c r="U790" s="43" t="s">
        <v>365</v>
      </c>
      <c r="V790" s="33">
        <v>0</v>
      </c>
      <c r="W790" s="43" t="s">
        <v>129</v>
      </c>
      <c r="X790" s="33">
        <v>0.5</v>
      </c>
      <c r="Y790" s="43" t="s">
        <v>3926</v>
      </c>
      <c r="Z790" s="91">
        <v>1</v>
      </c>
      <c r="AA790" s="66">
        <v>0</v>
      </c>
      <c r="AB790" s="33"/>
      <c r="AC790" s="33"/>
      <c r="AD790" s="33"/>
      <c r="AE790" s="33"/>
      <c r="AF790" s="33"/>
      <c r="AG790" s="33"/>
      <c r="AH790" s="33"/>
      <c r="AI790" s="33"/>
      <c r="AJ790" s="33"/>
      <c r="AK790" s="33"/>
      <c r="AL790" s="33"/>
      <c r="AM790" s="33"/>
    </row>
    <row r="791" spans="1:39" ht="15.75" customHeight="1">
      <c r="A791" s="35" t="s">
        <v>45</v>
      </c>
      <c r="B791" s="60" t="s">
        <v>46</v>
      </c>
      <c r="C791" s="50" t="s">
        <v>49</v>
      </c>
      <c r="D791" s="43" t="s">
        <v>3888</v>
      </c>
      <c r="E791" s="67" t="s">
        <v>3927</v>
      </c>
      <c r="F791" s="225" t="s">
        <v>3928</v>
      </c>
      <c r="G791" s="226">
        <f t="shared" ref="G791:L791" si="630">ROUND(AVERAGE(G792:G795),2)</f>
        <v>0.75</v>
      </c>
      <c r="H791" s="226">
        <f t="shared" si="630"/>
        <v>0.5</v>
      </c>
      <c r="I791" s="226">
        <f t="shared" si="630"/>
        <v>0.75</v>
      </c>
      <c r="J791" s="226">
        <f t="shared" si="630"/>
        <v>0.75</v>
      </c>
      <c r="K791" s="226">
        <f t="shared" si="630"/>
        <v>0.75</v>
      </c>
      <c r="L791" s="226">
        <f t="shared" si="630"/>
        <v>0.75</v>
      </c>
      <c r="M791" s="69"/>
      <c r="N791" s="70"/>
      <c r="O791" s="68"/>
      <c r="P791" s="70"/>
      <c r="Q791" s="68"/>
      <c r="R791" s="70"/>
      <c r="S791" s="68"/>
      <c r="T791" s="70"/>
      <c r="U791" s="68"/>
      <c r="V791" s="70"/>
      <c r="W791" s="68"/>
      <c r="X791" s="70"/>
      <c r="Y791" s="68"/>
      <c r="Z791" s="75"/>
      <c r="AA791" s="70"/>
      <c r="AB791" s="33"/>
      <c r="AC791" s="33"/>
      <c r="AD791" s="33"/>
      <c r="AE791" s="33"/>
      <c r="AF791" s="33"/>
      <c r="AG791" s="33"/>
      <c r="AH791" s="33"/>
      <c r="AI791" s="33"/>
      <c r="AJ791" s="33"/>
      <c r="AK791" s="33"/>
      <c r="AL791" s="33"/>
      <c r="AM791" s="33"/>
    </row>
    <row r="792" spans="1:39" ht="15.75" customHeight="1">
      <c r="A792" s="35" t="s">
        <v>45</v>
      </c>
      <c r="B792" s="60" t="s">
        <v>46</v>
      </c>
      <c r="C792" s="50" t="s">
        <v>49</v>
      </c>
      <c r="D792" s="43" t="s">
        <v>3888</v>
      </c>
      <c r="E792" s="68" t="s">
        <v>3927</v>
      </c>
      <c r="F792" s="220" t="s">
        <v>3929</v>
      </c>
      <c r="G792" s="228">
        <f t="shared" ref="G792:G803" si="631">IF(N792&lt;0, "N/A", (N792 - AA792)/(Z792-AA792))</f>
        <v>1</v>
      </c>
      <c r="H792" s="228">
        <f t="shared" ref="H792:H803" si="632">IF(P792&lt;0, "N/A", (P792 - AA792)/(Z792-AA792))</f>
        <v>1</v>
      </c>
      <c r="I792" s="228">
        <f t="shared" ref="I792:I803" si="633">IF(R792&lt;0, "N/A", (R792 - AA792)/(Z792-AA792))</f>
        <v>1</v>
      </c>
      <c r="J792" s="228">
        <f t="shared" ref="J792:J803" si="634">IF(T792&lt;0, "N/A", (T792 - AA792)/(Z792-AA792))</f>
        <v>1</v>
      </c>
      <c r="K792" s="228">
        <f t="shared" ref="K792:K803" si="635">IF(V792&lt;0, "N/A", (V792 - AA792)/(Z792-AA792))</f>
        <v>1</v>
      </c>
      <c r="L792" s="228">
        <f t="shared" ref="L792:L803" si="636">IF(X792&lt;0, "N/A", (X792 - AA792)/(Z792-AA792))</f>
        <v>1</v>
      </c>
      <c r="M792" s="44" t="s">
        <v>120</v>
      </c>
      <c r="N792" s="33">
        <v>1</v>
      </c>
      <c r="O792" s="43"/>
      <c r="P792" s="33">
        <v>1</v>
      </c>
      <c r="Q792" s="43" t="s">
        <v>3930</v>
      </c>
      <c r="R792" s="33">
        <v>1</v>
      </c>
      <c r="S792" s="43" t="s">
        <v>129</v>
      </c>
      <c r="T792" s="33">
        <v>1</v>
      </c>
      <c r="U792" s="43" t="s">
        <v>129</v>
      </c>
      <c r="V792" s="185">
        <v>1</v>
      </c>
      <c r="W792" s="261" t="s">
        <v>3931</v>
      </c>
      <c r="X792" s="33">
        <v>1</v>
      </c>
      <c r="Y792" s="43" t="s">
        <v>3915</v>
      </c>
      <c r="Z792" s="91">
        <v>1</v>
      </c>
      <c r="AA792" s="66">
        <v>0</v>
      </c>
      <c r="AB792" s="33"/>
      <c r="AC792" s="33"/>
      <c r="AD792" s="33"/>
      <c r="AE792" s="33"/>
      <c r="AF792" s="33"/>
      <c r="AG792" s="33"/>
      <c r="AH792" s="33"/>
      <c r="AI792" s="33"/>
      <c r="AJ792" s="33"/>
      <c r="AK792" s="33"/>
      <c r="AL792" s="33"/>
      <c r="AM792" s="33"/>
    </row>
    <row r="793" spans="1:39" ht="15.75" customHeight="1">
      <c r="A793" s="35" t="s">
        <v>45</v>
      </c>
      <c r="B793" s="60" t="s">
        <v>46</v>
      </c>
      <c r="C793" s="50" t="s">
        <v>49</v>
      </c>
      <c r="D793" s="43" t="s">
        <v>3888</v>
      </c>
      <c r="E793" s="68" t="s">
        <v>3927</v>
      </c>
      <c r="F793" s="220" t="s">
        <v>3932</v>
      </c>
      <c r="G793" s="228">
        <f t="shared" si="631"/>
        <v>1</v>
      </c>
      <c r="H793" s="228">
        <f t="shared" si="632"/>
        <v>0.5</v>
      </c>
      <c r="I793" s="228">
        <f t="shared" si="633"/>
        <v>1</v>
      </c>
      <c r="J793" s="228">
        <f t="shared" si="634"/>
        <v>1</v>
      </c>
      <c r="K793" s="228">
        <f t="shared" si="635"/>
        <v>1</v>
      </c>
      <c r="L793" s="228">
        <f t="shared" si="636"/>
        <v>1</v>
      </c>
      <c r="M793" s="44" t="s">
        <v>120</v>
      </c>
      <c r="N793" s="33">
        <v>1</v>
      </c>
      <c r="O793" s="43"/>
      <c r="P793" s="33">
        <v>0.5</v>
      </c>
      <c r="Q793" s="43" t="s">
        <v>129</v>
      </c>
      <c r="R793" s="33">
        <v>1</v>
      </c>
      <c r="S793" s="43" t="s">
        <v>129</v>
      </c>
      <c r="T793" s="33">
        <v>1</v>
      </c>
      <c r="U793" s="43" t="s">
        <v>129</v>
      </c>
      <c r="V793" s="185">
        <v>1</v>
      </c>
      <c r="W793" s="186" t="s">
        <v>3933</v>
      </c>
      <c r="X793" s="33">
        <v>1</v>
      </c>
      <c r="Y793" s="43" t="s">
        <v>3934</v>
      </c>
      <c r="Z793" s="91">
        <v>1</v>
      </c>
      <c r="AA793" s="66">
        <v>0</v>
      </c>
      <c r="AB793" s="33"/>
      <c r="AC793" s="33"/>
      <c r="AD793" s="33"/>
      <c r="AE793" s="33"/>
      <c r="AF793" s="33"/>
      <c r="AG793" s="33"/>
      <c r="AH793" s="33"/>
      <c r="AI793" s="33"/>
      <c r="AJ793" s="33"/>
      <c r="AK793" s="33"/>
      <c r="AL793" s="33"/>
      <c r="AM793" s="33"/>
    </row>
    <row r="794" spans="1:39" ht="15.75" customHeight="1">
      <c r="A794" s="35" t="s">
        <v>45</v>
      </c>
      <c r="B794" s="60" t="s">
        <v>46</v>
      </c>
      <c r="C794" s="50" t="s">
        <v>49</v>
      </c>
      <c r="D794" s="43" t="s">
        <v>3888</v>
      </c>
      <c r="E794" s="68" t="s">
        <v>3927</v>
      </c>
      <c r="F794" s="220" t="s">
        <v>3935</v>
      </c>
      <c r="G794" s="228">
        <f t="shared" si="631"/>
        <v>1</v>
      </c>
      <c r="H794" s="228">
        <f t="shared" si="632"/>
        <v>0.5</v>
      </c>
      <c r="I794" s="228">
        <f t="shared" si="633"/>
        <v>1</v>
      </c>
      <c r="J794" s="228">
        <f t="shared" si="634"/>
        <v>1</v>
      </c>
      <c r="K794" s="228">
        <f t="shared" si="635"/>
        <v>1</v>
      </c>
      <c r="L794" s="228">
        <f t="shared" si="636"/>
        <v>1</v>
      </c>
      <c r="M794" s="44" t="s">
        <v>120</v>
      </c>
      <c r="N794" s="33">
        <v>1</v>
      </c>
      <c r="O794" s="43"/>
      <c r="P794" s="33">
        <v>0.5</v>
      </c>
      <c r="Q794" s="43" t="s">
        <v>129</v>
      </c>
      <c r="R794" s="33">
        <v>1</v>
      </c>
      <c r="S794" s="43" t="s">
        <v>3936</v>
      </c>
      <c r="T794" s="33">
        <v>1</v>
      </c>
      <c r="U794" s="43" t="s">
        <v>129</v>
      </c>
      <c r="V794" s="33">
        <v>1</v>
      </c>
      <c r="W794" s="43" t="s">
        <v>3937</v>
      </c>
      <c r="X794" s="33">
        <v>1</v>
      </c>
      <c r="Y794" s="43" t="s">
        <v>3938</v>
      </c>
      <c r="Z794" s="91">
        <v>1</v>
      </c>
      <c r="AA794" s="66">
        <v>0</v>
      </c>
      <c r="AB794" s="33"/>
      <c r="AC794" s="33"/>
      <c r="AD794" s="33"/>
      <c r="AE794" s="33"/>
      <c r="AF794" s="33"/>
      <c r="AG794" s="33"/>
      <c r="AH794" s="33"/>
      <c r="AI794" s="33"/>
      <c r="AJ794" s="33"/>
      <c r="AK794" s="33"/>
      <c r="AL794" s="33"/>
      <c r="AM794" s="33"/>
    </row>
    <row r="795" spans="1:39" ht="15.75" customHeight="1">
      <c r="A795" s="35" t="s">
        <v>45</v>
      </c>
      <c r="B795" s="60" t="s">
        <v>46</v>
      </c>
      <c r="C795" s="50" t="s">
        <v>49</v>
      </c>
      <c r="D795" s="43" t="s">
        <v>3888</v>
      </c>
      <c r="E795" s="68" t="s">
        <v>3927</v>
      </c>
      <c r="F795" s="220" t="s">
        <v>3939</v>
      </c>
      <c r="G795" s="228">
        <f t="shared" si="631"/>
        <v>0</v>
      </c>
      <c r="H795" s="228">
        <f t="shared" si="632"/>
        <v>0</v>
      </c>
      <c r="I795" s="228">
        <f t="shared" si="633"/>
        <v>0</v>
      </c>
      <c r="J795" s="228">
        <f t="shared" si="634"/>
        <v>0</v>
      </c>
      <c r="K795" s="228">
        <f t="shared" si="635"/>
        <v>0</v>
      </c>
      <c r="L795" s="228">
        <f t="shared" si="636"/>
        <v>0</v>
      </c>
      <c r="M795" s="44" t="s">
        <v>120</v>
      </c>
      <c r="N795" s="185">
        <v>0</v>
      </c>
      <c r="O795" s="43" t="s">
        <v>3940</v>
      </c>
      <c r="P795" s="33">
        <v>0</v>
      </c>
      <c r="Q795" s="43" t="s">
        <v>3924</v>
      </c>
      <c r="R795" s="33">
        <v>0</v>
      </c>
      <c r="S795" s="43" t="s">
        <v>129</v>
      </c>
      <c r="T795" s="33">
        <v>0</v>
      </c>
      <c r="U795" s="43" t="s">
        <v>129</v>
      </c>
      <c r="V795" s="33">
        <v>0</v>
      </c>
      <c r="W795" s="43" t="s">
        <v>129</v>
      </c>
      <c r="X795" s="33">
        <v>0</v>
      </c>
      <c r="Y795" s="43" t="s">
        <v>3941</v>
      </c>
      <c r="Z795" s="91">
        <v>1</v>
      </c>
      <c r="AA795" s="66">
        <v>0</v>
      </c>
      <c r="AB795" s="33"/>
      <c r="AC795" s="33"/>
      <c r="AD795" s="33"/>
      <c r="AE795" s="33"/>
      <c r="AF795" s="33"/>
      <c r="AG795" s="33"/>
      <c r="AH795" s="33"/>
      <c r="AI795" s="33"/>
      <c r="AJ795" s="33"/>
      <c r="AK795" s="33"/>
      <c r="AL795" s="33"/>
      <c r="AM795" s="33"/>
    </row>
    <row r="796" spans="1:39" ht="15.75" customHeight="1">
      <c r="A796" s="35" t="s">
        <v>45</v>
      </c>
      <c r="B796" s="60" t="s">
        <v>46</v>
      </c>
      <c r="C796" s="50" t="s">
        <v>49</v>
      </c>
      <c r="D796" s="43" t="s">
        <v>3888</v>
      </c>
      <c r="E796" s="43"/>
      <c r="F796" s="220" t="s">
        <v>3942</v>
      </c>
      <c r="G796" s="228">
        <f t="shared" si="631"/>
        <v>0</v>
      </c>
      <c r="H796" s="228">
        <f t="shared" si="632"/>
        <v>1</v>
      </c>
      <c r="I796" s="228">
        <f t="shared" si="633"/>
        <v>1</v>
      </c>
      <c r="J796" s="228">
        <f t="shared" si="634"/>
        <v>1</v>
      </c>
      <c r="K796" s="228">
        <f t="shared" si="635"/>
        <v>1</v>
      </c>
      <c r="L796" s="228">
        <f t="shared" si="636"/>
        <v>1</v>
      </c>
      <c r="M796" s="44" t="s">
        <v>120</v>
      </c>
      <c r="N796" s="33">
        <v>0</v>
      </c>
      <c r="O796" s="43" t="s">
        <v>3943</v>
      </c>
      <c r="P796" s="33">
        <v>1</v>
      </c>
      <c r="Q796" s="43" t="s">
        <v>3944</v>
      </c>
      <c r="R796" s="33">
        <v>1</v>
      </c>
      <c r="S796" s="43" t="s">
        <v>129</v>
      </c>
      <c r="T796" s="33">
        <v>1</v>
      </c>
      <c r="U796" s="43" t="s">
        <v>129</v>
      </c>
      <c r="V796" s="33">
        <v>1</v>
      </c>
      <c r="W796" s="43" t="s">
        <v>3945</v>
      </c>
      <c r="X796" s="33">
        <v>1</v>
      </c>
      <c r="Y796" s="43" t="s">
        <v>3946</v>
      </c>
      <c r="Z796" s="91">
        <v>1</v>
      </c>
      <c r="AA796" s="66">
        <v>0</v>
      </c>
      <c r="AB796" s="33"/>
      <c r="AC796" s="33"/>
      <c r="AD796" s="33"/>
      <c r="AE796" s="33"/>
      <c r="AF796" s="33"/>
      <c r="AG796" s="33"/>
      <c r="AH796" s="33"/>
      <c r="AI796" s="33"/>
      <c r="AJ796" s="33"/>
      <c r="AK796" s="33"/>
      <c r="AL796" s="33"/>
      <c r="AM796" s="33"/>
    </row>
    <row r="797" spans="1:39" ht="15.75" customHeight="1">
      <c r="A797" s="35" t="s">
        <v>45</v>
      </c>
      <c r="B797" s="60" t="s">
        <v>46</v>
      </c>
      <c r="C797" s="50" t="s">
        <v>49</v>
      </c>
      <c r="D797" s="43" t="s">
        <v>3888</v>
      </c>
      <c r="E797" s="43"/>
      <c r="F797" s="220" t="s">
        <v>3947</v>
      </c>
      <c r="G797" s="228">
        <f t="shared" si="631"/>
        <v>0</v>
      </c>
      <c r="H797" s="228">
        <f t="shared" si="632"/>
        <v>0</v>
      </c>
      <c r="I797" s="228">
        <f t="shared" si="633"/>
        <v>0</v>
      </c>
      <c r="J797" s="228">
        <f t="shared" si="634"/>
        <v>0.5</v>
      </c>
      <c r="K797" s="228">
        <f t="shared" si="635"/>
        <v>0.5</v>
      </c>
      <c r="L797" s="228">
        <f t="shared" si="636"/>
        <v>0.5</v>
      </c>
      <c r="M797" s="44" t="s">
        <v>120</v>
      </c>
      <c r="N797" s="33">
        <v>0</v>
      </c>
      <c r="O797" s="43" t="s">
        <v>3948</v>
      </c>
      <c r="P797" s="33">
        <v>0</v>
      </c>
      <c r="Q797" s="43" t="s">
        <v>3949</v>
      </c>
      <c r="R797" s="33">
        <v>0</v>
      </c>
      <c r="S797" s="43" t="s">
        <v>129</v>
      </c>
      <c r="T797" s="185">
        <v>0.5</v>
      </c>
      <c r="U797" s="43" t="s">
        <v>3950</v>
      </c>
      <c r="V797" s="185">
        <v>0.5</v>
      </c>
      <c r="W797" s="43" t="s">
        <v>3951</v>
      </c>
      <c r="X797" s="33">
        <v>0.5</v>
      </c>
      <c r="Y797" s="43" t="s">
        <v>3952</v>
      </c>
      <c r="Z797" s="91">
        <v>1</v>
      </c>
      <c r="AA797" s="66">
        <v>0</v>
      </c>
      <c r="AB797" s="33"/>
      <c r="AC797" s="33"/>
      <c r="AD797" s="33"/>
      <c r="AE797" s="33"/>
      <c r="AF797" s="33"/>
      <c r="AG797" s="33"/>
      <c r="AH797" s="33"/>
      <c r="AI797" s="33"/>
      <c r="AJ797" s="33"/>
      <c r="AK797" s="33"/>
      <c r="AL797" s="33"/>
      <c r="AM797" s="33"/>
    </row>
    <row r="798" spans="1:39" ht="15.75" customHeight="1">
      <c r="A798" s="35" t="s">
        <v>45</v>
      </c>
      <c r="B798" s="60" t="s">
        <v>46</v>
      </c>
      <c r="C798" s="50" t="s">
        <v>49</v>
      </c>
      <c r="D798" s="43" t="s">
        <v>3888</v>
      </c>
      <c r="E798" s="43"/>
      <c r="F798" s="220" t="s">
        <v>3953</v>
      </c>
      <c r="G798" s="228">
        <f t="shared" si="631"/>
        <v>0</v>
      </c>
      <c r="H798" s="228">
        <f t="shared" si="632"/>
        <v>0</v>
      </c>
      <c r="I798" s="228">
        <f t="shared" si="633"/>
        <v>0</v>
      </c>
      <c r="J798" s="228">
        <f t="shared" si="634"/>
        <v>0.5</v>
      </c>
      <c r="K798" s="228">
        <f t="shared" si="635"/>
        <v>1</v>
      </c>
      <c r="L798" s="228">
        <f t="shared" si="636"/>
        <v>1</v>
      </c>
      <c r="M798" s="44" t="s">
        <v>120</v>
      </c>
      <c r="N798" s="33">
        <v>0</v>
      </c>
      <c r="O798" s="43" t="s">
        <v>3954</v>
      </c>
      <c r="P798" s="185">
        <v>0</v>
      </c>
      <c r="Q798" s="186" t="s">
        <v>3955</v>
      </c>
      <c r="R798" s="33">
        <v>0</v>
      </c>
      <c r="S798" s="43" t="s">
        <v>129</v>
      </c>
      <c r="T798" s="33">
        <v>0.5</v>
      </c>
      <c r="U798" s="43" t="s">
        <v>3956</v>
      </c>
      <c r="V798" s="33">
        <v>1</v>
      </c>
      <c r="W798" s="43" t="s">
        <v>3957</v>
      </c>
      <c r="X798" s="33">
        <v>1</v>
      </c>
      <c r="Y798" s="43" t="s">
        <v>3958</v>
      </c>
      <c r="Z798" s="91">
        <v>1</v>
      </c>
      <c r="AA798" s="66">
        <v>0</v>
      </c>
      <c r="AB798" s="33"/>
      <c r="AC798" s="33"/>
      <c r="AD798" s="33"/>
      <c r="AE798" s="33"/>
      <c r="AF798" s="33"/>
      <c r="AG798" s="33"/>
      <c r="AH798" s="33"/>
      <c r="AI798" s="33"/>
      <c r="AJ798" s="33"/>
      <c r="AK798" s="33"/>
      <c r="AL798" s="33"/>
      <c r="AM798" s="33"/>
    </row>
    <row r="799" spans="1:39" ht="15.75" customHeight="1">
      <c r="A799" s="35" t="s">
        <v>45</v>
      </c>
      <c r="B799" s="60" t="s">
        <v>46</v>
      </c>
      <c r="C799" s="50" t="s">
        <v>49</v>
      </c>
      <c r="D799" s="43" t="s">
        <v>3888</v>
      </c>
      <c r="E799" s="43"/>
      <c r="F799" s="220" t="s">
        <v>3959</v>
      </c>
      <c r="G799" s="228">
        <f t="shared" si="631"/>
        <v>0</v>
      </c>
      <c r="H799" s="228">
        <f t="shared" si="632"/>
        <v>0</v>
      </c>
      <c r="I799" s="228">
        <f t="shared" si="633"/>
        <v>0</v>
      </c>
      <c r="J799" s="228">
        <f t="shared" si="634"/>
        <v>0</v>
      </c>
      <c r="K799" s="228">
        <f t="shared" si="635"/>
        <v>1</v>
      </c>
      <c r="L799" s="228">
        <f t="shared" si="636"/>
        <v>1</v>
      </c>
      <c r="M799" s="44" t="s">
        <v>120</v>
      </c>
      <c r="N799" s="33">
        <v>0</v>
      </c>
      <c r="O799" s="43" t="s">
        <v>3954</v>
      </c>
      <c r="P799" s="33">
        <v>0</v>
      </c>
      <c r="Q799" s="186" t="s">
        <v>3960</v>
      </c>
      <c r="R799" s="33">
        <v>0</v>
      </c>
      <c r="S799" s="43" t="s">
        <v>129</v>
      </c>
      <c r="T799" s="33">
        <v>0</v>
      </c>
      <c r="U799" s="43" t="s">
        <v>129</v>
      </c>
      <c r="V799" s="33">
        <v>1</v>
      </c>
      <c r="W799" s="43" t="s">
        <v>3961</v>
      </c>
      <c r="X799" s="33">
        <v>1</v>
      </c>
      <c r="Y799" s="43" t="s">
        <v>3958</v>
      </c>
      <c r="Z799" s="91">
        <v>1</v>
      </c>
      <c r="AA799" s="66">
        <v>0</v>
      </c>
      <c r="AB799" s="33"/>
      <c r="AC799" s="33"/>
      <c r="AD799" s="33"/>
      <c r="AE799" s="33"/>
      <c r="AF799" s="33"/>
      <c r="AG799" s="33"/>
      <c r="AH799" s="33"/>
      <c r="AI799" s="33"/>
      <c r="AJ799" s="33"/>
      <c r="AK799" s="33"/>
      <c r="AL799" s="33"/>
      <c r="AM799" s="33"/>
    </row>
    <row r="800" spans="1:39" ht="15.75" customHeight="1">
      <c r="A800" s="35" t="s">
        <v>45</v>
      </c>
      <c r="B800" s="60" t="s">
        <v>46</v>
      </c>
      <c r="C800" s="50" t="s">
        <v>49</v>
      </c>
      <c r="D800" s="43" t="s">
        <v>3888</v>
      </c>
      <c r="E800" s="43"/>
      <c r="F800" s="220" t="s">
        <v>3962</v>
      </c>
      <c r="G800" s="228">
        <f t="shared" si="631"/>
        <v>1</v>
      </c>
      <c r="H800" s="228">
        <f t="shared" si="632"/>
        <v>1</v>
      </c>
      <c r="I800" s="228">
        <f t="shared" si="633"/>
        <v>1</v>
      </c>
      <c r="J800" s="228">
        <f t="shared" si="634"/>
        <v>1</v>
      </c>
      <c r="K800" s="228">
        <f t="shared" si="635"/>
        <v>1</v>
      </c>
      <c r="L800" s="228">
        <f t="shared" si="636"/>
        <v>1</v>
      </c>
      <c r="M800" s="44" t="s">
        <v>120</v>
      </c>
      <c r="N800" s="33">
        <v>1</v>
      </c>
      <c r="O800" s="43"/>
      <c r="P800" s="33">
        <v>1</v>
      </c>
      <c r="Q800" s="43" t="s">
        <v>3963</v>
      </c>
      <c r="R800" s="33">
        <v>1</v>
      </c>
      <c r="S800" s="43" t="s">
        <v>3964</v>
      </c>
      <c r="T800" s="33">
        <v>1</v>
      </c>
      <c r="U800" s="43" t="s">
        <v>129</v>
      </c>
      <c r="V800" s="33">
        <v>1</v>
      </c>
      <c r="W800" s="43" t="s">
        <v>129</v>
      </c>
      <c r="X800" s="33">
        <v>1</v>
      </c>
      <c r="Y800" s="43" t="s">
        <v>3965</v>
      </c>
      <c r="Z800" s="91">
        <v>1</v>
      </c>
      <c r="AA800" s="66">
        <v>0</v>
      </c>
      <c r="AB800" s="33"/>
      <c r="AC800" s="33"/>
      <c r="AD800" s="33"/>
      <c r="AE800" s="33"/>
      <c r="AF800" s="33"/>
      <c r="AG800" s="33"/>
      <c r="AH800" s="33"/>
      <c r="AI800" s="33"/>
      <c r="AJ800" s="33"/>
      <c r="AK800" s="33"/>
      <c r="AL800" s="33"/>
      <c r="AM800" s="33"/>
    </row>
    <row r="801" spans="1:39" ht="15.75" customHeight="1">
      <c r="A801" s="35" t="s">
        <v>45</v>
      </c>
      <c r="B801" s="60" t="s">
        <v>46</v>
      </c>
      <c r="C801" s="50" t="s">
        <v>49</v>
      </c>
      <c r="D801" s="43" t="s">
        <v>3888</v>
      </c>
      <c r="E801" s="43"/>
      <c r="F801" s="220" t="s">
        <v>3966</v>
      </c>
      <c r="G801" s="228">
        <f t="shared" si="631"/>
        <v>1</v>
      </c>
      <c r="H801" s="228">
        <f t="shared" si="632"/>
        <v>1</v>
      </c>
      <c r="I801" s="228">
        <f t="shared" si="633"/>
        <v>1</v>
      </c>
      <c r="J801" s="228">
        <f t="shared" si="634"/>
        <v>1</v>
      </c>
      <c r="K801" s="228">
        <f t="shared" si="635"/>
        <v>1</v>
      </c>
      <c r="L801" s="228">
        <f t="shared" si="636"/>
        <v>1</v>
      </c>
      <c r="M801" s="44" t="s">
        <v>120</v>
      </c>
      <c r="N801" s="33">
        <v>1</v>
      </c>
      <c r="O801" s="43"/>
      <c r="P801" s="33">
        <v>1</v>
      </c>
      <c r="Q801" s="43" t="s">
        <v>3967</v>
      </c>
      <c r="R801" s="33">
        <v>1</v>
      </c>
      <c r="S801" s="43" t="s">
        <v>3968</v>
      </c>
      <c r="T801" s="33">
        <v>1</v>
      </c>
      <c r="U801" s="43" t="s">
        <v>129</v>
      </c>
      <c r="V801" s="33">
        <v>1</v>
      </c>
      <c r="W801" s="43" t="s">
        <v>3969</v>
      </c>
      <c r="X801" s="33">
        <v>1</v>
      </c>
      <c r="Y801" s="43" t="s">
        <v>3970</v>
      </c>
      <c r="Z801" s="91">
        <v>1</v>
      </c>
      <c r="AA801" s="66">
        <v>0</v>
      </c>
      <c r="AB801" s="33"/>
      <c r="AC801" s="33"/>
      <c r="AD801" s="33"/>
      <c r="AE801" s="33"/>
      <c r="AF801" s="33"/>
      <c r="AG801" s="33"/>
      <c r="AH801" s="33"/>
      <c r="AI801" s="33"/>
      <c r="AJ801" s="33"/>
      <c r="AK801" s="33"/>
      <c r="AL801" s="33"/>
      <c r="AM801" s="33"/>
    </row>
    <row r="802" spans="1:39" ht="15.75" customHeight="1">
      <c r="A802" s="35" t="s">
        <v>45</v>
      </c>
      <c r="B802" s="60" t="s">
        <v>46</v>
      </c>
      <c r="C802" s="50" t="s">
        <v>49</v>
      </c>
      <c r="D802" s="43" t="s">
        <v>3888</v>
      </c>
      <c r="E802" s="43"/>
      <c r="F802" s="220" t="s">
        <v>3971</v>
      </c>
      <c r="G802" s="228">
        <f t="shared" si="631"/>
        <v>0.5</v>
      </c>
      <c r="H802" s="228">
        <f t="shared" si="632"/>
        <v>0</v>
      </c>
      <c r="I802" s="228">
        <f t="shared" si="633"/>
        <v>0</v>
      </c>
      <c r="J802" s="228">
        <f t="shared" si="634"/>
        <v>1</v>
      </c>
      <c r="K802" s="228">
        <f t="shared" si="635"/>
        <v>0.5</v>
      </c>
      <c r="L802" s="228">
        <f t="shared" si="636"/>
        <v>0</v>
      </c>
      <c r="M802" s="93" t="s">
        <v>142</v>
      </c>
      <c r="N802" s="33">
        <v>0.5</v>
      </c>
      <c r="O802" s="43"/>
      <c r="P802" s="33">
        <v>0</v>
      </c>
      <c r="Q802" s="43" t="s">
        <v>3972</v>
      </c>
      <c r="R802" s="33">
        <v>0</v>
      </c>
      <c r="S802" s="43" t="s">
        <v>3973</v>
      </c>
      <c r="T802" s="33">
        <v>1</v>
      </c>
      <c r="U802" s="43" t="s">
        <v>129</v>
      </c>
      <c r="V802" s="33">
        <v>0.5</v>
      </c>
      <c r="W802" s="43" t="s">
        <v>3974</v>
      </c>
      <c r="X802" s="33">
        <v>0</v>
      </c>
      <c r="Y802" s="43" t="s">
        <v>3975</v>
      </c>
      <c r="Z802" s="91">
        <v>1</v>
      </c>
      <c r="AA802" s="66">
        <v>0</v>
      </c>
      <c r="AB802" s="33"/>
      <c r="AC802" s="33"/>
      <c r="AD802" s="33"/>
      <c r="AE802" s="33"/>
      <c r="AF802" s="33"/>
      <c r="AG802" s="33"/>
      <c r="AH802" s="33"/>
      <c r="AI802" s="33"/>
      <c r="AJ802" s="33"/>
      <c r="AK802" s="33"/>
      <c r="AL802" s="33"/>
      <c r="AM802" s="33"/>
    </row>
    <row r="803" spans="1:39" ht="15.75" customHeight="1">
      <c r="A803" s="35" t="s">
        <v>45</v>
      </c>
      <c r="B803" s="60" t="s">
        <v>46</v>
      </c>
      <c r="C803" s="50" t="s">
        <v>49</v>
      </c>
      <c r="D803" s="43" t="s">
        <v>3888</v>
      </c>
      <c r="E803" s="43"/>
      <c r="F803" s="220" t="s">
        <v>3976</v>
      </c>
      <c r="G803" s="228">
        <f t="shared" si="631"/>
        <v>1</v>
      </c>
      <c r="H803" s="228">
        <f t="shared" si="632"/>
        <v>0</v>
      </c>
      <c r="I803" s="228">
        <f t="shared" si="633"/>
        <v>0.5</v>
      </c>
      <c r="J803" s="228">
        <f t="shared" si="634"/>
        <v>1</v>
      </c>
      <c r="K803" s="228">
        <f t="shared" si="635"/>
        <v>0.5</v>
      </c>
      <c r="L803" s="228">
        <f t="shared" si="636"/>
        <v>0</v>
      </c>
      <c r="M803" s="93" t="s">
        <v>142</v>
      </c>
      <c r="N803" s="33">
        <v>1</v>
      </c>
      <c r="O803" s="43" t="s">
        <v>3977</v>
      </c>
      <c r="P803" s="33">
        <v>0</v>
      </c>
      <c r="Q803" s="43" t="s">
        <v>3978</v>
      </c>
      <c r="R803" s="33">
        <v>0.5</v>
      </c>
      <c r="S803" s="43" t="s">
        <v>3979</v>
      </c>
      <c r="T803" s="33">
        <v>1</v>
      </c>
      <c r="U803" s="43" t="s">
        <v>129</v>
      </c>
      <c r="V803" s="33">
        <v>0.5</v>
      </c>
      <c r="W803" s="43" t="s">
        <v>3980</v>
      </c>
      <c r="X803" s="33">
        <v>0</v>
      </c>
      <c r="Y803" s="43" t="s">
        <v>3981</v>
      </c>
      <c r="Z803" s="91">
        <v>1</v>
      </c>
      <c r="AA803" s="66">
        <v>0</v>
      </c>
      <c r="AB803" s="33"/>
      <c r="AC803" s="33"/>
      <c r="AD803" s="33"/>
      <c r="AE803" s="33"/>
      <c r="AF803" s="33"/>
      <c r="AG803" s="33"/>
      <c r="AH803" s="33"/>
      <c r="AI803" s="33"/>
      <c r="AJ803" s="33"/>
      <c r="AK803" s="33"/>
      <c r="AL803" s="33"/>
      <c r="AM803" s="33"/>
    </row>
    <row r="804" spans="1:39" ht="15.75" customHeight="1">
      <c r="A804" s="35" t="s">
        <v>45</v>
      </c>
      <c r="B804" s="60" t="s">
        <v>46</v>
      </c>
      <c r="C804" s="50" t="s">
        <v>49</v>
      </c>
      <c r="D804" s="42" t="s">
        <v>3982</v>
      </c>
      <c r="E804" s="42"/>
      <c r="F804" s="220"/>
      <c r="G804" s="228">
        <f t="shared" ref="G804:L804" si="637">ROUND(AVERAGE(G805:G815),2)</f>
        <v>0.82</v>
      </c>
      <c r="H804" s="228">
        <f t="shared" si="637"/>
        <v>0.45</v>
      </c>
      <c r="I804" s="228">
        <f t="shared" si="637"/>
        <v>0.23</v>
      </c>
      <c r="J804" s="228">
        <f t="shared" si="637"/>
        <v>0.59</v>
      </c>
      <c r="K804" s="228">
        <f t="shared" si="637"/>
        <v>0.82</v>
      </c>
      <c r="L804" s="228">
        <f t="shared" si="637"/>
        <v>0.82</v>
      </c>
      <c r="M804" s="73"/>
      <c r="N804" s="33"/>
      <c r="O804" s="43"/>
      <c r="P804" s="33"/>
      <c r="Q804" s="43"/>
      <c r="R804" s="33"/>
      <c r="S804" s="43"/>
      <c r="T804" s="33"/>
      <c r="U804" s="43"/>
      <c r="V804" s="33"/>
      <c r="W804" s="43"/>
      <c r="X804" s="33"/>
      <c r="Y804" s="43"/>
      <c r="Z804" s="81"/>
      <c r="AA804" s="81"/>
      <c r="AB804" s="33"/>
      <c r="AC804" s="33"/>
      <c r="AD804" s="33"/>
      <c r="AE804" s="33"/>
      <c r="AF804" s="33"/>
      <c r="AG804" s="33"/>
      <c r="AH804" s="33"/>
      <c r="AI804" s="33"/>
      <c r="AJ804" s="33"/>
      <c r="AK804" s="33"/>
      <c r="AL804" s="33"/>
      <c r="AM804" s="33"/>
    </row>
    <row r="805" spans="1:39" ht="15.75" customHeight="1">
      <c r="A805" s="35" t="s">
        <v>45</v>
      </c>
      <c r="B805" s="60" t="s">
        <v>46</v>
      </c>
      <c r="C805" s="50" t="s">
        <v>49</v>
      </c>
      <c r="D805" s="43" t="s">
        <v>3982</v>
      </c>
      <c r="E805" s="43"/>
      <c r="F805" s="220" t="s">
        <v>3983</v>
      </c>
      <c r="G805" s="228">
        <f t="shared" ref="G805:G815" si="638">IF(N805&lt;0, "N/A", (N805 - AA805)/(Z805-AA805))</f>
        <v>1</v>
      </c>
      <c r="H805" s="228">
        <f t="shared" ref="H805:H815" si="639">IF(P805&lt;0, "N/A", (P805 - AA805)/(Z805-AA805))</f>
        <v>1</v>
      </c>
      <c r="I805" s="228">
        <f t="shared" ref="I805:I815" si="640">IF(R805&lt;0, "N/A", (R805 - AA805)/(Z805-AA805))</f>
        <v>1</v>
      </c>
      <c r="J805" s="228">
        <f t="shared" ref="J805:J815" si="641">IF(T805&lt;0, "N/A", (T805 - AA805)/(Z805-AA805))</f>
        <v>0</v>
      </c>
      <c r="K805" s="228">
        <f t="shared" ref="K805:K815" si="642">IF(V805&lt;0, "N/A", (V805 - AA805)/(Z805-AA805))</f>
        <v>1</v>
      </c>
      <c r="L805" s="228">
        <f t="shared" ref="L805:L815" si="643">IF(X805&lt;0, "N/A", (X805 - AA805)/(Z805-AA805))</f>
        <v>1</v>
      </c>
      <c r="M805" s="44" t="s">
        <v>120</v>
      </c>
      <c r="N805" s="33">
        <v>1</v>
      </c>
      <c r="O805" s="43" t="s">
        <v>3984</v>
      </c>
      <c r="P805" s="33">
        <v>1</v>
      </c>
      <c r="Q805" s="43" t="s">
        <v>3985</v>
      </c>
      <c r="R805" s="33">
        <v>1</v>
      </c>
      <c r="S805" s="43" t="s">
        <v>3986</v>
      </c>
      <c r="T805" s="33">
        <v>0</v>
      </c>
      <c r="U805" s="43" t="s">
        <v>3987</v>
      </c>
      <c r="V805" s="33">
        <v>1</v>
      </c>
      <c r="W805" s="43" t="s">
        <v>3988</v>
      </c>
      <c r="X805" s="33">
        <v>1</v>
      </c>
      <c r="Y805" s="43" t="s">
        <v>3989</v>
      </c>
      <c r="Z805" s="51">
        <v>1</v>
      </c>
      <c r="AA805" s="66">
        <v>0</v>
      </c>
      <c r="AB805" s="33"/>
      <c r="AC805" s="33"/>
      <c r="AD805" s="33"/>
      <c r="AE805" s="33"/>
      <c r="AF805" s="33"/>
      <c r="AG805" s="33"/>
      <c r="AH805" s="33"/>
      <c r="AI805" s="33"/>
      <c r="AJ805" s="33"/>
      <c r="AK805" s="33"/>
      <c r="AL805" s="33"/>
      <c r="AM805" s="33"/>
    </row>
    <row r="806" spans="1:39" ht="15.75" customHeight="1">
      <c r="A806" s="35" t="s">
        <v>45</v>
      </c>
      <c r="B806" s="60" t="s">
        <v>46</v>
      </c>
      <c r="C806" s="50" t="s">
        <v>49</v>
      </c>
      <c r="D806" s="43" t="s">
        <v>3982</v>
      </c>
      <c r="E806" s="43"/>
      <c r="F806" s="220" t="s">
        <v>3990</v>
      </c>
      <c r="G806" s="228">
        <f t="shared" si="638"/>
        <v>1</v>
      </c>
      <c r="H806" s="228">
        <f t="shared" si="639"/>
        <v>1</v>
      </c>
      <c r="I806" s="228">
        <f t="shared" si="640"/>
        <v>0</v>
      </c>
      <c r="J806" s="228">
        <f t="shared" si="641"/>
        <v>0.5</v>
      </c>
      <c r="K806" s="228">
        <f t="shared" si="642"/>
        <v>1</v>
      </c>
      <c r="L806" s="228">
        <f t="shared" si="643"/>
        <v>1</v>
      </c>
      <c r="M806" s="44" t="s">
        <v>120</v>
      </c>
      <c r="N806" s="33">
        <v>1</v>
      </c>
      <c r="O806" s="43" t="s">
        <v>3991</v>
      </c>
      <c r="P806" s="33">
        <v>1</v>
      </c>
      <c r="Q806" s="43" t="s">
        <v>3992</v>
      </c>
      <c r="R806" s="33">
        <v>0</v>
      </c>
      <c r="S806" s="43" t="s">
        <v>3993</v>
      </c>
      <c r="T806" s="33">
        <v>0.5</v>
      </c>
      <c r="U806" s="43" t="s">
        <v>3994</v>
      </c>
      <c r="V806" s="33">
        <v>1</v>
      </c>
      <c r="W806" s="43" t="s">
        <v>3995</v>
      </c>
      <c r="X806" s="33">
        <v>1</v>
      </c>
      <c r="Y806" s="43" t="s">
        <v>3996</v>
      </c>
      <c r="Z806" s="51">
        <v>1</v>
      </c>
      <c r="AA806" s="66">
        <v>0</v>
      </c>
      <c r="AB806" s="33"/>
      <c r="AC806" s="33"/>
      <c r="AD806" s="33"/>
      <c r="AE806" s="33"/>
      <c r="AF806" s="33"/>
      <c r="AG806" s="33"/>
      <c r="AH806" s="33"/>
      <c r="AI806" s="33"/>
      <c r="AJ806" s="33"/>
      <c r="AK806" s="33"/>
      <c r="AL806" s="33"/>
      <c r="AM806" s="33"/>
    </row>
    <row r="807" spans="1:39" ht="15.75" customHeight="1">
      <c r="A807" s="35" t="s">
        <v>45</v>
      </c>
      <c r="B807" s="60" t="s">
        <v>46</v>
      </c>
      <c r="C807" s="50" t="s">
        <v>49</v>
      </c>
      <c r="D807" s="43" t="s">
        <v>3982</v>
      </c>
      <c r="E807" s="43"/>
      <c r="F807" s="220" t="s">
        <v>3997</v>
      </c>
      <c r="G807" s="228">
        <f t="shared" si="638"/>
        <v>1</v>
      </c>
      <c r="H807" s="228">
        <f t="shared" si="639"/>
        <v>0</v>
      </c>
      <c r="I807" s="228">
        <f t="shared" si="640"/>
        <v>0</v>
      </c>
      <c r="J807" s="228">
        <f t="shared" si="641"/>
        <v>1</v>
      </c>
      <c r="K807" s="228">
        <f t="shared" si="642"/>
        <v>0.5</v>
      </c>
      <c r="L807" s="228">
        <f t="shared" si="643"/>
        <v>1</v>
      </c>
      <c r="M807" s="44" t="s">
        <v>120</v>
      </c>
      <c r="N807" s="33">
        <v>1</v>
      </c>
      <c r="O807" s="43"/>
      <c r="P807" s="33">
        <v>0</v>
      </c>
      <c r="Q807" s="43" t="s">
        <v>3998</v>
      </c>
      <c r="R807" s="33">
        <v>0</v>
      </c>
      <c r="S807" s="43" t="s">
        <v>3999</v>
      </c>
      <c r="T807" s="33">
        <v>1</v>
      </c>
      <c r="U807" s="43" t="s">
        <v>129</v>
      </c>
      <c r="V807" s="33">
        <v>0.5</v>
      </c>
      <c r="W807" s="43" t="s">
        <v>4000</v>
      </c>
      <c r="X807" s="33">
        <v>1</v>
      </c>
      <c r="Y807" s="43" t="s">
        <v>4001</v>
      </c>
      <c r="Z807" s="91">
        <v>1</v>
      </c>
      <c r="AA807" s="66">
        <v>0</v>
      </c>
      <c r="AB807" s="33"/>
      <c r="AC807" s="33"/>
      <c r="AD807" s="33"/>
      <c r="AE807" s="33"/>
      <c r="AF807" s="33"/>
      <c r="AG807" s="33"/>
      <c r="AH807" s="33"/>
      <c r="AI807" s="33"/>
      <c r="AJ807" s="33"/>
      <c r="AK807" s="33"/>
      <c r="AL807" s="33"/>
      <c r="AM807" s="33"/>
    </row>
    <row r="808" spans="1:39" ht="15.75" customHeight="1">
      <c r="A808" s="35" t="s">
        <v>45</v>
      </c>
      <c r="B808" s="60" t="s">
        <v>46</v>
      </c>
      <c r="C808" s="50" t="s">
        <v>49</v>
      </c>
      <c r="D808" s="43" t="s">
        <v>3982</v>
      </c>
      <c r="E808" s="43"/>
      <c r="F808" s="220" t="s">
        <v>4002</v>
      </c>
      <c r="G808" s="228">
        <f t="shared" si="638"/>
        <v>1</v>
      </c>
      <c r="H808" s="228">
        <f t="shared" si="639"/>
        <v>1</v>
      </c>
      <c r="I808" s="228">
        <f t="shared" si="640"/>
        <v>1</v>
      </c>
      <c r="J808" s="228">
        <f t="shared" si="641"/>
        <v>1</v>
      </c>
      <c r="K808" s="228">
        <f t="shared" si="642"/>
        <v>1</v>
      </c>
      <c r="L808" s="228">
        <f t="shared" si="643"/>
        <v>1</v>
      </c>
      <c r="M808" s="44" t="s">
        <v>120</v>
      </c>
      <c r="N808" s="33">
        <v>1</v>
      </c>
      <c r="O808" s="43"/>
      <c r="P808" s="33">
        <v>1</v>
      </c>
      <c r="Q808" s="43" t="s">
        <v>4003</v>
      </c>
      <c r="R808" s="33">
        <v>1</v>
      </c>
      <c r="S808" s="43" t="s">
        <v>4004</v>
      </c>
      <c r="T808" s="33">
        <v>1</v>
      </c>
      <c r="U808" s="43" t="s">
        <v>129</v>
      </c>
      <c r="V808" s="33">
        <v>1</v>
      </c>
      <c r="W808" s="43" t="s">
        <v>4005</v>
      </c>
      <c r="X808" s="33">
        <v>1</v>
      </c>
      <c r="Y808" s="43" t="s">
        <v>4006</v>
      </c>
      <c r="Z808" s="91">
        <v>1</v>
      </c>
      <c r="AA808" s="66">
        <v>0</v>
      </c>
      <c r="AB808" s="33"/>
      <c r="AC808" s="33"/>
      <c r="AD808" s="33"/>
      <c r="AE808" s="33"/>
      <c r="AF808" s="33"/>
      <c r="AG808" s="33"/>
      <c r="AH808" s="33"/>
      <c r="AI808" s="33"/>
      <c r="AJ808" s="33"/>
      <c r="AK808" s="33"/>
      <c r="AL808" s="33"/>
      <c r="AM808" s="33"/>
    </row>
    <row r="809" spans="1:39" ht="15.75" customHeight="1">
      <c r="A809" s="35" t="s">
        <v>45</v>
      </c>
      <c r="B809" s="60" t="s">
        <v>46</v>
      </c>
      <c r="C809" s="50" t="s">
        <v>49</v>
      </c>
      <c r="D809" s="43" t="s">
        <v>3982</v>
      </c>
      <c r="E809" s="43"/>
      <c r="F809" s="220" t="s">
        <v>4007</v>
      </c>
      <c r="G809" s="228">
        <f t="shared" si="638"/>
        <v>1</v>
      </c>
      <c r="H809" s="228">
        <f t="shared" si="639"/>
        <v>1</v>
      </c>
      <c r="I809" s="228">
        <f t="shared" si="640"/>
        <v>0</v>
      </c>
      <c r="J809" s="228">
        <f t="shared" si="641"/>
        <v>0.5</v>
      </c>
      <c r="K809" s="228">
        <f t="shared" si="642"/>
        <v>0.5</v>
      </c>
      <c r="L809" s="228">
        <f t="shared" si="643"/>
        <v>1</v>
      </c>
      <c r="M809" s="44" t="s">
        <v>120</v>
      </c>
      <c r="N809" s="33">
        <v>1</v>
      </c>
      <c r="O809" s="43"/>
      <c r="P809" s="33">
        <v>1</v>
      </c>
      <c r="Q809" s="43" t="s">
        <v>4008</v>
      </c>
      <c r="R809" s="33">
        <v>0</v>
      </c>
      <c r="S809" s="43" t="s">
        <v>4009</v>
      </c>
      <c r="T809" s="33">
        <v>0.5</v>
      </c>
      <c r="U809" s="43" t="s">
        <v>4010</v>
      </c>
      <c r="V809" s="33">
        <v>0.5</v>
      </c>
      <c r="W809" s="43" t="s">
        <v>4011</v>
      </c>
      <c r="X809" s="33">
        <v>1</v>
      </c>
      <c r="Y809" s="43" t="s">
        <v>4012</v>
      </c>
      <c r="Z809" s="91">
        <v>1</v>
      </c>
      <c r="AA809" s="66">
        <v>0</v>
      </c>
      <c r="AB809" s="33"/>
      <c r="AC809" s="33"/>
      <c r="AD809" s="33"/>
      <c r="AE809" s="33"/>
      <c r="AF809" s="33"/>
      <c r="AG809" s="33"/>
      <c r="AH809" s="33"/>
      <c r="AI809" s="33"/>
      <c r="AJ809" s="33"/>
      <c r="AK809" s="33"/>
      <c r="AL809" s="33"/>
      <c r="AM809" s="33"/>
    </row>
    <row r="810" spans="1:39" ht="15.75" customHeight="1">
      <c r="A810" s="35" t="s">
        <v>45</v>
      </c>
      <c r="B810" s="60" t="s">
        <v>46</v>
      </c>
      <c r="C810" s="50" t="s">
        <v>49</v>
      </c>
      <c r="D810" s="43" t="s">
        <v>3982</v>
      </c>
      <c r="E810" s="43"/>
      <c r="F810" s="220" t="s">
        <v>4013</v>
      </c>
      <c r="G810" s="228">
        <f t="shared" si="638"/>
        <v>1</v>
      </c>
      <c r="H810" s="228">
        <f t="shared" si="639"/>
        <v>0</v>
      </c>
      <c r="I810" s="228">
        <f t="shared" si="640"/>
        <v>0</v>
      </c>
      <c r="J810" s="228">
        <f t="shared" si="641"/>
        <v>0</v>
      </c>
      <c r="K810" s="228">
        <f t="shared" si="642"/>
        <v>1</v>
      </c>
      <c r="L810" s="228">
        <f t="shared" si="643"/>
        <v>1</v>
      </c>
      <c r="M810" s="44" t="s">
        <v>120</v>
      </c>
      <c r="N810" s="33">
        <v>1</v>
      </c>
      <c r="O810" s="43"/>
      <c r="P810" s="33">
        <v>0</v>
      </c>
      <c r="Q810" s="43" t="s">
        <v>4014</v>
      </c>
      <c r="R810" s="33">
        <v>0</v>
      </c>
      <c r="S810" s="43" t="s">
        <v>4009</v>
      </c>
      <c r="T810" s="33">
        <v>0</v>
      </c>
      <c r="U810" s="43" t="s">
        <v>4015</v>
      </c>
      <c r="V810" s="33">
        <v>1</v>
      </c>
      <c r="W810" s="43" t="s">
        <v>4016</v>
      </c>
      <c r="X810" s="33">
        <v>1</v>
      </c>
      <c r="Y810" s="43" t="s">
        <v>4012</v>
      </c>
      <c r="Z810" s="91">
        <v>1</v>
      </c>
      <c r="AA810" s="66">
        <v>0</v>
      </c>
      <c r="AB810" s="33"/>
      <c r="AC810" s="33"/>
      <c r="AD810" s="33"/>
      <c r="AE810" s="33"/>
      <c r="AF810" s="33"/>
      <c r="AG810" s="33"/>
      <c r="AH810" s="33"/>
      <c r="AI810" s="33"/>
      <c r="AJ810" s="33"/>
      <c r="AK810" s="33"/>
      <c r="AL810" s="33"/>
      <c r="AM810" s="33"/>
    </row>
    <row r="811" spans="1:39" ht="15.75" customHeight="1">
      <c r="A811" s="35" t="s">
        <v>45</v>
      </c>
      <c r="B811" s="60" t="s">
        <v>46</v>
      </c>
      <c r="C811" s="50" t="s">
        <v>49</v>
      </c>
      <c r="D811" s="43" t="s">
        <v>3982</v>
      </c>
      <c r="E811" s="43"/>
      <c r="F811" s="220" t="s">
        <v>4017</v>
      </c>
      <c r="G811" s="228">
        <f t="shared" si="638"/>
        <v>0.5</v>
      </c>
      <c r="H811" s="228">
        <f t="shared" si="639"/>
        <v>0</v>
      </c>
      <c r="I811" s="228">
        <f t="shared" si="640"/>
        <v>0</v>
      </c>
      <c r="J811" s="228">
        <f t="shared" si="641"/>
        <v>1</v>
      </c>
      <c r="K811" s="228">
        <f t="shared" si="642"/>
        <v>1</v>
      </c>
      <c r="L811" s="228">
        <f t="shared" si="643"/>
        <v>0.5</v>
      </c>
      <c r="M811" s="44" t="s">
        <v>120</v>
      </c>
      <c r="N811" s="33">
        <v>0.5</v>
      </c>
      <c r="O811" s="43"/>
      <c r="P811" s="33">
        <v>0</v>
      </c>
      <c r="Q811" s="43" t="s">
        <v>4018</v>
      </c>
      <c r="R811" s="33">
        <v>0</v>
      </c>
      <c r="S811" s="43" t="s">
        <v>4019</v>
      </c>
      <c r="T811" s="33">
        <v>1</v>
      </c>
      <c r="U811" s="43" t="s">
        <v>129</v>
      </c>
      <c r="V811" s="33">
        <v>1</v>
      </c>
      <c r="W811" s="43" t="s">
        <v>4020</v>
      </c>
      <c r="X811" s="33">
        <v>0.5</v>
      </c>
      <c r="Y811" s="43" t="s">
        <v>4021</v>
      </c>
      <c r="Z811" s="91">
        <v>1</v>
      </c>
      <c r="AA811" s="66">
        <v>0</v>
      </c>
      <c r="AB811" s="33"/>
      <c r="AC811" s="33"/>
      <c r="AD811" s="33"/>
      <c r="AE811" s="33"/>
      <c r="AF811" s="33"/>
      <c r="AG811" s="33"/>
      <c r="AH811" s="33"/>
      <c r="AI811" s="33"/>
      <c r="AJ811" s="33"/>
      <c r="AK811" s="33"/>
      <c r="AL811" s="33"/>
      <c r="AM811" s="33"/>
    </row>
    <row r="812" spans="1:39" ht="15.75" customHeight="1">
      <c r="A812" s="35" t="s">
        <v>45</v>
      </c>
      <c r="B812" s="60" t="s">
        <v>46</v>
      </c>
      <c r="C812" s="50" t="s">
        <v>49</v>
      </c>
      <c r="D812" s="43" t="s">
        <v>3982</v>
      </c>
      <c r="E812" s="43"/>
      <c r="F812" s="220" t="s">
        <v>4022</v>
      </c>
      <c r="G812" s="228">
        <f t="shared" si="638"/>
        <v>1</v>
      </c>
      <c r="H812" s="228">
        <f t="shared" si="639"/>
        <v>0</v>
      </c>
      <c r="I812" s="228">
        <f t="shared" si="640"/>
        <v>0</v>
      </c>
      <c r="J812" s="228">
        <f t="shared" si="641"/>
        <v>1</v>
      </c>
      <c r="K812" s="228">
        <f t="shared" si="642"/>
        <v>1</v>
      </c>
      <c r="L812" s="228">
        <f t="shared" si="643"/>
        <v>1</v>
      </c>
      <c r="M812" s="44" t="s">
        <v>120</v>
      </c>
      <c r="N812" s="33">
        <v>1</v>
      </c>
      <c r="O812" s="43" t="s">
        <v>4023</v>
      </c>
      <c r="P812" s="33">
        <v>0</v>
      </c>
      <c r="Q812" s="43" t="s">
        <v>4024</v>
      </c>
      <c r="R812" s="33">
        <v>0</v>
      </c>
      <c r="S812" s="43" t="s">
        <v>4025</v>
      </c>
      <c r="T812" s="33">
        <v>1</v>
      </c>
      <c r="U812" s="43" t="s">
        <v>129</v>
      </c>
      <c r="V812" s="33">
        <v>1</v>
      </c>
      <c r="W812" s="43" t="s">
        <v>4026</v>
      </c>
      <c r="X812" s="33">
        <v>1</v>
      </c>
      <c r="Y812" s="43" t="s">
        <v>4027</v>
      </c>
      <c r="Z812" s="91">
        <v>1</v>
      </c>
      <c r="AA812" s="66">
        <v>0</v>
      </c>
      <c r="AB812" s="33"/>
      <c r="AC812" s="33"/>
      <c r="AD812" s="33"/>
      <c r="AE812" s="33"/>
      <c r="AF812" s="33"/>
      <c r="AG812" s="33"/>
      <c r="AH812" s="33"/>
      <c r="AI812" s="33"/>
      <c r="AJ812" s="33"/>
      <c r="AK812" s="33"/>
      <c r="AL812" s="33"/>
      <c r="AM812" s="33"/>
    </row>
    <row r="813" spans="1:39" ht="15.75" customHeight="1">
      <c r="A813" s="35" t="s">
        <v>45</v>
      </c>
      <c r="B813" s="60" t="s">
        <v>46</v>
      </c>
      <c r="C813" s="50" t="s">
        <v>49</v>
      </c>
      <c r="D813" s="43" t="s">
        <v>3982</v>
      </c>
      <c r="E813" s="43"/>
      <c r="F813" s="220" t="s">
        <v>4028</v>
      </c>
      <c r="G813" s="228">
        <f t="shared" si="638"/>
        <v>1</v>
      </c>
      <c r="H813" s="228">
        <f t="shared" si="639"/>
        <v>1</v>
      </c>
      <c r="I813" s="228">
        <f t="shared" si="640"/>
        <v>0.5</v>
      </c>
      <c r="J813" s="228">
        <f t="shared" si="641"/>
        <v>1</v>
      </c>
      <c r="K813" s="228">
        <f t="shared" si="642"/>
        <v>1</v>
      </c>
      <c r="L813" s="228">
        <f t="shared" si="643"/>
        <v>0.5</v>
      </c>
      <c r="M813" s="44" t="s">
        <v>120</v>
      </c>
      <c r="N813" s="33">
        <v>1</v>
      </c>
      <c r="O813" s="43"/>
      <c r="P813" s="33">
        <v>1</v>
      </c>
      <c r="Q813" s="43" t="s">
        <v>4029</v>
      </c>
      <c r="R813" s="33">
        <v>0.5</v>
      </c>
      <c r="S813" s="43" t="s">
        <v>4030</v>
      </c>
      <c r="T813" s="33">
        <v>1</v>
      </c>
      <c r="U813" s="43" t="s">
        <v>129</v>
      </c>
      <c r="V813" s="33">
        <v>1</v>
      </c>
      <c r="W813" s="43" t="s">
        <v>4031</v>
      </c>
      <c r="X813" s="33">
        <v>0.5</v>
      </c>
      <c r="Y813" s="43" t="s">
        <v>4032</v>
      </c>
      <c r="Z813" s="91">
        <v>1</v>
      </c>
      <c r="AA813" s="66">
        <v>0</v>
      </c>
      <c r="AB813" s="33"/>
      <c r="AC813" s="33"/>
      <c r="AD813" s="33"/>
      <c r="AE813" s="33"/>
      <c r="AF813" s="33"/>
      <c r="AG813" s="33"/>
      <c r="AH813" s="33"/>
      <c r="AI813" s="33"/>
      <c r="AJ813" s="33"/>
      <c r="AK813" s="33"/>
      <c r="AL813" s="33"/>
      <c r="AM813" s="33"/>
    </row>
    <row r="814" spans="1:39" ht="15.75" customHeight="1">
      <c r="A814" s="35" t="s">
        <v>45</v>
      </c>
      <c r="B814" s="60" t="s">
        <v>46</v>
      </c>
      <c r="C814" s="50" t="s">
        <v>49</v>
      </c>
      <c r="D814" s="43" t="s">
        <v>3982</v>
      </c>
      <c r="E814" s="43"/>
      <c r="F814" s="220" t="s">
        <v>4033</v>
      </c>
      <c r="G814" s="228">
        <f t="shared" si="638"/>
        <v>0</v>
      </c>
      <c r="H814" s="228">
        <f t="shared" si="639"/>
        <v>0</v>
      </c>
      <c r="I814" s="228">
        <f t="shared" si="640"/>
        <v>0</v>
      </c>
      <c r="J814" s="228">
        <f t="shared" si="641"/>
        <v>0</v>
      </c>
      <c r="K814" s="228">
        <f t="shared" si="642"/>
        <v>0.5</v>
      </c>
      <c r="L814" s="228">
        <f t="shared" si="643"/>
        <v>0.5</v>
      </c>
      <c r="M814" s="44" t="s">
        <v>120</v>
      </c>
      <c r="N814" s="33">
        <v>0</v>
      </c>
      <c r="O814" s="43" t="s">
        <v>4034</v>
      </c>
      <c r="P814" s="33">
        <v>0</v>
      </c>
      <c r="Q814" s="43" t="s">
        <v>4035</v>
      </c>
      <c r="R814" s="33">
        <v>0</v>
      </c>
      <c r="S814" s="43" t="s">
        <v>129</v>
      </c>
      <c r="T814" s="33">
        <v>0</v>
      </c>
      <c r="U814" s="43" t="s">
        <v>129</v>
      </c>
      <c r="V814" s="185">
        <v>0.5</v>
      </c>
      <c r="W814" s="43" t="s">
        <v>4036</v>
      </c>
      <c r="X814" s="33">
        <v>0.5</v>
      </c>
      <c r="Y814" s="43" t="s">
        <v>4037</v>
      </c>
      <c r="Z814" s="91">
        <v>1</v>
      </c>
      <c r="AA814" s="66">
        <v>0</v>
      </c>
      <c r="AB814" s="33"/>
      <c r="AC814" s="33"/>
      <c r="AD814" s="33"/>
      <c r="AE814" s="33"/>
      <c r="AF814" s="33"/>
      <c r="AG814" s="33"/>
      <c r="AH814" s="33"/>
      <c r="AI814" s="33"/>
      <c r="AJ814" s="33"/>
      <c r="AK814" s="33"/>
      <c r="AL814" s="33"/>
      <c r="AM814" s="33"/>
    </row>
    <row r="815" spans="1:39" ht="15.75" customHeight="1">
      <c r="A815" s="35" t="s">
        <v>45</v>
      </c>
      <c r="B815" s="60" t="s">
        <v>46</v>
      </c>
      <c r="C815" s="50" t="s">
        <v>49</v>
      </c>
      <c r="D815" s="43" t="s">
        <v>3982</v>
      </c>
      <c r="E815" s="43"/>
      <c r="F815" s="220" t="s">
        <v>4038</v>
      </c>
      <c r="G815" s="228">
        <f t="shared" si="638"/>
        <v>0.5</v>
      </c>
      <c r="H815" s="228">
        <f t="shared" si="639"/>
        <v>0</v>
      </c>
      <c r="I815" s="228">
        <f t="shared" si="640"/>
        <v>0</v>
      </c>
      <c r="J815" s="228">
        <f t="shared" si="641"/>
        <v>0.5</v>
      </c>
      <c r="K815" s="228">
        <f t="shared" si="642"/>
        <v>0.5</v>
      </c>
      <c r="L815" s="228">
        <f t="shared" si="643"/>
        <v>0.5</v>
      </c>
      <c r="M815" s="44" t="s">
        <v>120</v>
      </c>
      <c r="N815" s="33">
        <v>0.5</v>
      </c>
      <c r="O815" s="43" t="s">
        <v>4039</v>
      </c>
      <c r="P815" s="33">
        <v>0</v>
      </c>
      <c r="Q815" s="43" t="s">
        <v>4040</v>
      </c>
      <c r="R815" s="33">
        <v>0</v>
      </c>
      <c r="S815" s="43" t="s">
        <v>4041</v>
      </c>
      <c r="T815" s="33">
        <v>0.5</v>
      </c>
      <c r="U815" s="43" t="s">
        <v>129</v>
      </c>
      <c r="V815" s="185">
        <v>0.5</v>
      </c>
      <c r="W815" s="43" t="s">
        <v>4042</v>
      </c>
      <c r="X815" s="33">
        <v>0.5</v>
      </c>
      <c r="Y815" s="43" t="s">
        <v>4043</v>
      </c>
      <c r="Z815" s="91">
        <v>1</v>
      </c>
      <c r="AA815" s="66">
        <v>0</v>
      </c>
      <c r="AB815" s="33"/>
      <c r="AC815" s="33"/>
      <c r="AD815" s="33"/>
      <c r="AE815" s="33"/>
      <c r="AF815" s="33"/>
      <c r="AG815" s="33"/>
      <c r="AH815" s="33"/>
      <c r="AI815" s="33"/>
      <c r="AJ815" s="33"/>
      <c r="AK815" s="33"/>
      <c r="AL815" s="33"/>
      <c r="AM815" s="33"/>
    </row>
    <row r="816" spans="1:39" ht="15.75" customHeight="1">
      <c r="A816" s="35" t="s">
        <v>45</v>
      </c>
      <c r="B816" s="39" t="s">
        <v>50</v>
      </c>
      <c r="C816" s="39"/>
      <c r="D816" s="39"/>
      <c r="E816" s="39"/>
      <c r="F816" s="224"/>
      <c r="G816" s="246">
        <f t="shared" ref="G816:L816" si="644">ROUND(AVERAGE(G818,G825,G838,G847),2)</f>
        <v>0.75</v>
      </c>
      <c r="H816" s="246">
        <f t="shared" si="644"/>
        <v>0.61</v>
      </c>
      <c r="I816" s="246">
        <f t="shared" si="644"/>
        <v>0.55000000000000004</v>
      </c>
      <c r="J816" s="246">
        <f t="shared" si="644"/>
        <v>0.83</v>
      </c>
      <c r="K816" s="246">
        <f t="shared" si="644"/>
        <v>0.93</v>
      </c>
      <c r="L816" s="246">
        <f t="shared" si="644"/>
        <v>0.87</v>
      </c>
      <c r="M816" s="78"/>
      <c r="N816" s="61"/>
      <c r="O816" s="60"/>
      <c r="P816" s="61"/>
      <c r="Q816" s="60"/>
      <c r="R816" s="61"/>
      <c r="S816" s="60"/>
      <c r="T816" s="61"/>
      <c r="U816" s="60"/>
      <c r="V816" s="61"/>
      <c r="W816" s="60"/>
      <c r="X816" s="61"/>
      <c r="Y816" s="60"/>
      <c r="Z816" s="61"/>
      <c r="AA816" s="61"/>
      <c r="AB816" s="33"/>
      <c r="AC816" s="33"/>
      <c r="AD816" s="33"/>
      <c r="AE816" s="33"/>
      <c r="AF816" s="33"/>
      <c r="AG816" s="33"/>
      <c r="AH816" s="33"/>
      <c r="AI816" s="33"/>
      <c r="AJ816" s="33"/>
      <c r="AK816" s="33"/>
      <c r="AL816" s="33"/>
      <c r="AM816" s="33"/>
    </row>
    <row r="817" spans="1:39" ht="15.75" customHeight="1">
      <c r="A817" s="35" t="s">
        <v>45</v>
      </c>
      <c r="B817" s="60" t="s">
        <v>50</v>
      </c>
      <c r="C817" s="42"/>
      <c r="D817" s="42"/>
      <c r="E817" s="42"/>
      <c r="F817" s="220" t="s">
        <v>111</v>
      </c>
      <c r="G817" s="228" t="str">
        <f>IF(N817&lt;0, "N/A", (N817 - AA817)/(Z817-AA817))</f>
        <v>N/A</v>
      </c>
      <c r="H817" s="228" t="str">
        <f>IF(P817&lt;0, "N/A", (P817 - AA817)/(Z817-AA817))</f>
        <v>N/A</v>
      </c>
      <c r="I817" s="228" t="str">
        <f>IF(R817&lt;0, "N/A", (R817 - AA817)/(Z817-AA817))</f>
        <v>N/A</v>
      </c>
      <c r="J817" s="228" t="str">
        <f>IF(T817&lt;0, "N/A", (T817 - AA817)/(Z817-AA817))</f>
        <v>N/A</v>
      </c>
      <c r="K817" s="228" t="str">
        <f>IF(V817&lt;0, "N/A", (V817 - AA817)/(Z817-AA817))</f>
        <v>N/A</v>
      </c>
      <c r="L817" s="228" t="str">
        <f>IF(X817&lt;0, "N/A", (X817 - AA817)/(Z817-AA817))</f>
        <v>N/A</v>
      </c>
      <c r="M817" s="44"/>
      <c r="N817" s="33">
        <v>-1</v>
      </c>
      <c r="O817" s="186" t="s">
        <v>4044</v>
      </c>
      <c r="P817" s="33">
        <v>-1</v>
      </c>
      <c r="Q817" s="186" t="s">
        <v>4045</v>
      </c>
      <c r="R817" s="33">
        <v>-1</v>
      </c>
      <c r="S817" s="186" t="s">
        <v>4046</v>
      </c>
      <c r="T817" s="33">
        <v>-1</v>
      </c>
      <c r="U817" s="43" t="s">
        <v>4047</v>
      </c>
      <c r="V817" s="33">
        <v>-1</v>
      </c>
      <c r="W817" s="43" t="s">
        <v>4048</v>
      </c>
      <c r="X817" s="33">
        <v>-1</v>
      </c>
      <c r="Y817" s="43" t="s">
        <v>4049</v>
      </c>
      <c r="Z817" s="91">
        <v>1</v>
      </c>
      <c r="AA817" s="90">
        <v>0</v>
      </c>
      <c r="AB817" s="33"/>
      <c r="AC817" s="33"/>
      <c r="AD817" s="33"/>
      <c r="AE817" s="33"/>
      <c r="AF817" s="33"/>
      <c r="AG817" s="33"/>
      <c r="AH817" s="33"/>
      <c r="AI817" s="33"/>
      <c r="AJ817" s="33"/>
      <c r="AK817" s="33"/>
      <c r="AL817" s="33"/>
      <c r="AM817" s="33"/>
    </row>
    <row r="818" spans="1:39" ht="15.75" customHeight="1">
      <c r="A818" s="35" t="s">
        <v>45</v>
      </c>
      <c r="B818" s="60" t="s">
        <v>50</v>
      </c>
      <c r="C818" s="48" t="s">
        <v>51</v>
      </c>
      <c r="D818" s="48"/>
      <c r="E818" s="48"/>
      <c r="F818" s="222"/>
      <c r="G818" s="242">
        <f t="shared" ref="G818:L818" si="645">ROUND(AVERAGE(G819:G824),2)</f>
        <v>0.5</v>
      </c>
      <c r="H818" s="242">
        <f t="shared" si="645"/>
        <v>0.52</v>
      </c>
      <c r="I818" s="242">
        <f t="shared" si="645"/>
        <v>0.84</v>
      </c>
      <c r="J818" s="242">
        <f t="shared" si="645"/>
        <v>0.36</v>
      </c>
      <c r="K818" s="242">
        <f t="shared" si="645"/>
        <v>0.83</v>
      </c>
      <c r="L818" s="242">
        <f t="shared" si="645"/>
        <v>0.64</v>
      </c>
      <c r="M818" s="53"/>
      <c r="N818" s="54"/>
      <c r="O818" s="50"/>
      <c r="P818" s="54"/>
      <c r="Q818" s="50"/>
      <c r="R818" s="54" t="s">
        <v>4050</v>
      </c>
      <c r="S818" s="50" t="s">
        <v>4051</v>
      </c>
      <c r="T818" s="54"/>
      <c r="U818" s="50"/>
      <c r="V818" s="54"/>
      <c r="W818" s="50"/>
      <c r="X818" s="54"/>
      <c r="Y818" s="50"/>
      <c r="Z818" s="92"/>
      <c r="AA818" s="92"/>
      <c r="AB818" s="33"/>
      <c r="AC818" s="33"/>
      <c r="AD818" s="33"/>
      <c r="AE818" s="33"/>
      <c r="AF818" s="33"/>
      <c r="AG818" s="33"/>
      <c r="AH818" s="33"/>
      <c r="AI818" s="33"/>
      <c r="AJ818" s="33"/>
      <c r="AK818" s="33"/>
      <c r="AL818" s="33"/>
      <c r="AM818" s="33"/>
    </row>
    <row r="819" spans="1:39" ht="15.75" customHeight="1">
      <c r="A819" s="35" t="s">
        <v>45</v>
      </c>
      <c r="B819" s="60" t="s">
        <v>50</v>
      </c>
      <c r="C819" s="50" t="s">
        <v>51</v>
      </c>
      <c r="D819" s="43"/>
      <c r="E819" s="43"/>
      <c r="F819" s="220" t="s">
        <v>4052</v>
      </c>
      <c r="G819" s="228">
        <f t="shared" ref="G819:G824" si="646">IF(N819&lt;0, "N/A", (N819 - AA819)/(Z819-AA819))</f>
        <v>1</v>
      </c>
      <c r="H819" s="228">
        <f t="shared" ref="H819:H824" si="647">IF(P819&lt;0, "N/A", (P819 - AA819)/(Z819-AA819))</f>
        <v>0.5</v>
      </c>
      <c r="I819" s="228">
        <f t="shared" ref="I819:I824" si="648">IF(R819&lt;0, "N/A", (R819 - AA819)/(Z819-AA819))</f>
        <v>1</v>
      </c>
      <c r="J819" s="228">
        <f t="shared" ref="J819:J824" si="649">IF(T819&lt;0, "N/A", (T819 - AA819)/(Z819-AA819))</f>
        <v>1</v>
      </c>
      <c r="K819" s="228">
        <f t="shared" ref="K819:K824" si="650">IF(V819&lt;0, "N/A", (V819 - AA819)/(Z819-AA819))</f>
        <v>1</v>
      </c>
      <c r="L819" s="228">
        <f t="shared" ref="L819:L824" si="651">IF(X819&lt;0, "N/A", (X819 - AA819)/(Z819-AA819))</f>
        <v>1</v>
      </c>
      <c r="M819" s="44" t="s">
        <v>120</v>
      </c>
      <c r="N819" s="33">
        <v>1</v>
      </c>
      <c r="O819" s="43" t="s">
        <v>4053</v>
      </c>
      <c r="P819" s="33">
        <v>0.5</v>
      </c>
      <c r="Q819" s="43" t="s">
        <v>4054</v>
      </c>
      <c r="R819" s="33">
        <v>1</v>
      </c>
      <c r="S819" s="43" t="s">
        <v>4055</v>
      </c>
      <c r="T819" s="33">
        <v>1</v>
      </c>
      <c r="U819" s="43" t="s">
        <v>4056</v>
      </c>
      <c r="V819" s="33">
        <v>1</v>
      </c>
      <c r="W819" s="43" t="s">
        <v>4057</v>
      </c>
      <c r="X819" s="33">
        <v>1</v>
      </c>
      <c r="Y819" s="43" t="s">
        <v>4058</v>
      </c>
      <c r="Z819" s="91">
        <v>1</v>
      </c>
      <c r="AA819" s="90">
        <v>0</v>
      </c>
      <c r="AB819" s="33"/>
      <c r="AC819" s="33"/>
      <c r="AD819" s="33"/>
      <c r="AE819" s="33"/>
      <c r="AF819" s="33"/>
      <c r="AG819" s="33"/>
      <c r="AH819" s="33"/>
      <c r="AI819" s="33"/>
      <c r="AJ819" s="33"/>
      <c r="AK819" s="33"/>
      <c r="AL819" s="33"/>
      <c r="AM819" s="33"/>
    </row>
    <row r="820" spans="1:39" ht="15.75" customHeight="1">
      <c r="A820" s="35" t="s">
        <v>45</v>
      </c>
      <c r="B820" s="60" t="s">
        <v>50</v>
      </c>
      <c r="C820" s="50" t="s">
        <v>51</v>
      </c>
      <c r="D820" s="43"/>
      <c r="E820" s="43"/>
      <c r="F820" s="220" t="s">
        <v>4059</v>
      </c>
      <c r="G820" s="228">
        <f t="shared" si="646"/>
        <v>1</v>
      </c>
      <c r="H820" s="228">
        <f t="shared" si="647"/>
        <v>0</v>
      </c>
      <c r="I820" s="228">
        <f t="shared" si="648"/>
        <v>1</v>
      </c>
      <c r="J820" s="228">
        <f t="shared" si="649"/>
        <v>1</v>
      </c>
      <c r="K820" s="228">
        <f t="shared" si="650"/>
        <v>1</v>
      </c>
      <c r="L820" s="228">
        <f t="shared" si="651"/>
        <v>1</v>
      </c>
      <c r="M820" s="44" t="s">
        <v>120</v>
      </c>
      <c r="N820" s="33">
        <v>1</v>
      </c>
      <c r="O820" s="43" t="s">
        <v>4060</v>
      </c>
      <c r="P820" s="185">
        <v>0</v>
      </c>
      <c r="Q820" s="186" t="s">
        <v>129</v>
      </c>
      <c r="R820" s="33">
        <v>1</v>
      </c>
      <c r="S820" s="43" t="s">
        <v>4061</v>
      </c>
      <c r="T820" s="33">
        <v>1</v>
      </c>
      <c r="U820" s="43" t="s">
        <v>4062</v>
      </c>
      <c r="V820" s="33">
        <v>1</v>
      </c>
      <c r="W820" s="43" t="s">
        <v>4063</v>
      </c>
      <c r="X820" s="33">
        <v>1</v>
      </c>
      <c r="Y820" s="43" t="s">
        <v>4064</v>
      </c>
      <c r="Z820" s="91">
        <v>1</v>
      </c>
      <c r="AA820" s="90">
        <v>0</v>
      </c>
      <c r="AB820" s="33"/>
      <c r="AC820" s="33"/>
      <c r="AD820" s="33"/>
      <c r="AE820" s="33"/>
      <c r="AF820" s="33"/>
      <c r="AG820" s="33"/>
      <c r="AH820" s="33"/>
      <c r="AI820" s="33"/>
      <c r="AJ820" s="33"/>
      <c r="AK820" s="33"/>
      <c r="AL820" s="33"/>
      <c r="AM820" s="33"/>
    </row>
    <row r="821" spans="1:39" ht="15.75" customHeight="1">
      <c r="A821" s="35" t="s">
        <v>45</v>
      </c>
      <c r="B821" s="60" t="s">
        <v>50</v>
      </c>
      <c r="C821" s="50" t="s">
        <v>51</v>
      </c>
      <c r="D821" s="43"/>
      <c r="E821" s="43"/>
      <c r="F821" s="220" t="s">
        <v>4065</v>
      </c>
      <c r="G821" s="228">
        <f t="shared" si="646"/>
        <v>1</v>
      </c>
      <c r="H821" s="228">
        <f t="shared" si="647"/>
        <v>1</v>
      </c>
      <c r="I821" s="228">
        <f t="shared" si="648"/>
        <v>0.5</v>
      </c>
      <c r="J821" s="228">
        <f t="shared" si="649"/>
        <v>0</v>
      </c>
      <c r="K821" s="228">
        <f t="shared" si="650"/>
        <v>1</v>
      </c>
      <c r="L821" s="228">
        <f t="shared" si="651"/>
        <v>0</v>
      </c>
      <c r="M821" s="44" t="s">
        <v>120</v>
      </c>
      <c r="N821" s="33">
        <v>1</v>
      </c>
      <c r="O821" s="210" t="s">
        <v>4066</v>
      </c>
      <c r="P821" s="33">
        <v>1</v>
      </c>
      <c r="Q821" s="43" t="s">
        <v>129</v>
      </c>
      <c r="R821" s="33">
        <v>0.5</v>
      </c>
      <c r="S821" s="43" t="s">
        <v>4067</v>
      </c>
      <c r="T821" s="33">
        <v>0</v>
      </c>
      <c r="U821" s="43" t="s">
        <v>4068</v>
      </c>
      <c r="V821" s="33">
        <v>1</v>
      </c>
      <c r="W821" s="43" t="s">
        <v>4069</v>
      </c>
      <c r="X821" s="33">
        <v>0</v>
      </c>
      <c r="Y821" s="43" t="s">
        <v>4070</v>
      </c>
      <c r="Z821" s="91">
        <v>1</v>
      </c>
      <c r="AA821" s="90">
        <v>0</v>
      </c>
      <c r="AB821" s="33"/>
      <c r="AC821" s="33"/>
      <c r="AD821" s="33"/>
      <c r="AE821" s="33"/>
      <c r="AF821" s="33"/>
      <c r="AG821" s="33"/>
      <c r="AH821" s="33"/>
      <c r="AI821" s="33"/>
      <c r="AJ821" s="33"/>
      <c r="AK821" s="33"/>
      <c r="AL821" s="33"/>
      <c r="AM821" s="33"/>
    </row>
    <row r="822" spans="1:39" ht="15.75" customHeight="1">
      <c r="A822" s="35" t="s">
        <v>45</v>
      </c>
      <c r="B822" s="60" t="s">
        <v>50</v>
      </c>
      <c r="C822" s="50" t="s">
        <v>51</v>
      </c>
      <c r="D822" s="43"/>
      <c r="E822" s="43"/>
      <c r="F822" s="220" t="s">
        <v>4071</v>
      </c>
      <c r="G822" s="228">
        <f t="shared" si="646"/>
        <v>0</v>
      </c>
      <c r="H822" s="243">
        <f t="shared" si="647"/>
        <v>0.59</v>
      </c>
      <c r="I822" s="243">
        <f t="shared" si="648"/>
        <v>0.557944</v>
      </c>
      <c r="J822" s="243">
        <f t="shared" si="649"/>
        <v>0.149538</v>
      </c>
      <c r="K822" s="243">
        <f t="shared" si="650"/>
        <v>0.95</v>
      </c>
      <c r="L822" s="243">
        <f t="shared" si="651"/>
        <v>0.84</v>
      </c>
      <c r="M822" s="44" t="s">
        <v>120</v>
      </c>
      <c r="N822" s="197">
        <v>0</v>
      </c>
      <c r="O822" s="186" t="s">
        <v>4072</v>
      </c>
      <c r="P822" s="198">
        <v>0.59</v>
      </c>
      <c r="Q822" s="186" t="s">
        <v>4073</v>
      </c>
      <c r="R822" s="195">
        <v>0.557944</v>
      </c>
      <c r="S822" s="43" t="s">
        <v>4074</v>
      </c>
      <c r="T822" s="195">
        <v>0.149538</v>
      </c>
      <c r="U822" s="43" t="s">
        <v>4075</v>
      </c>
      <c r="V822" s="198">
        <v>0.95</v>
      </c>
      <c r="W822" s="186" t="s">
        <v>4076</v>
      </c>
      <c r="X822" s="198">
        <v>0.84</v>
      </c>
      <c r="Y822" s="43" t="s">
        <v>4077</v>
      </c>
      <c r="Z822" s="94">
        <v>1</v>
      </c>
      <c r="AA822" s="90">
        <v>0</v>
      </c>
      <c r="AB822" s="33"/>
      <c r="AC822" s="33"/>
      <c r="AD822" s="33"/>
      <c r="AE822" s="33"/>
      <c r="AF822" s="33"/>
      <c r="AG822" s="33"/>
      <c r="AH822" s="33"/>
      <c r="AI822" s="33"/>
      <c r="AJ822" s="33"/>
      <c r="AK822" s="33"/>
      <c r="AL822" s="33"/>
      <c r="AM822" s="33"/>
    </row>
    <row r="823" spans="1:39" ht="15.75" customHeight="1">
      <c r="A823" s="35" t="s">
        <v>45</v>
      </c>
      <c r="B823" s="60" t="s">
        <v>50</v>
      </c>
      <c r="C823" s="50" t="s">
        <v>51</v>
      </c>
      <c r="D823" s="43"/>
      <c r="E823" s="43"/>
      <c r="F823" s="233" t="s">
        <v>4078</v>
      </c>
      <c r="G823" s="248">
        <f t="shared" si="646"/>
        <v>0</v>
      </c>
      <c r="H823" s="248">
        <f t="shared" si="647"/>
        <v>0</v>
      </c>
      <c r="I823" s="248">
        <f t="shared" si="648"/>
        <v>1</v>
      </c>
      <c r="J823" s="248">
        <f t="shared" si="649"/>
        <v>0</v>
      </c>
      <c r="K823" s="248">
        <f t="shared" si="650"/>
        <v>0</v>
      </c>
      <c r="L823" s="248">
        <f t="shared" si="651"/>
        <v>0</v>
      </c>
      <c r="M823" s="44" t="s">
        <v>4079</v>
      </c>
      <c r="N823" s="185">
        <v>0.5</v>
      </c>
      <c r="O823" s="209"/>
      <c r="P823" s="185">
        <v>0.5</v>
      </c>
      <c r="Q823" s="209"/>
      <c r="R823" s="185">
        <v>1</v>
      </c>
      <c r="S823" s="209"/>
      <c r="T823" s="185">
        <v>0.5</v>
      </c>
      <c r="U823" s="209" t="s">
        <v>4080</v>
      </c>
      <c r="V823" s="185">
        <v>0.5</v>
      </c>
      <c r="W823" s="209" t="s">
        <v>4080</v>
      </c>
      <c r="X823" s="185">
        <v>0.5</v>
      </c>
      <c r="Y823" s="209" t="s">
        <v>4080</v>
      </c>
      <c r="Z823" s="91">
        <v>1</v>
      </c>
      <c r="AA823" s="95" t="s">
        <v>4081</v>
      </c>
      <c r="AB823" s="33"/>
      <c r="AC823" s="33"/>
      <c r="AD823" s="33"/>
      <c r="AE823" s="33"/>
      <c r="AF823" s="33"/>
      <c r="AG823" s="33"/>
      <c r="AH823" s="33"/>
      <c r="AI823" s="33"/>
      <c r="AJ823" s="33"/>
      <c r="AK823" s="33"/>
      <c r="AL823" s="33"/>
      <c r="AM823" s="33"/>
    </row>
    <row r="824" spans="1:39" ht="15.75" customHeight="1">
      <c r="A824" s="35" t="s">
        <v>45</v>
      </c>
      <c r="B824" s="60" t="s">
        <v>50</v>
      </c>
      <c r="C824" s="50" t="s">
        <v>51</v>
      </c>
      <c r="D824" s="43"/>
      <c r="E824" s="43"/>
      <c r="F824" s="220" t="s">
        <v>4082</v>
      </c>
      <c r="G824" s="228">
        <f t="shared" si="646"/>
        <v>0</v>
      </c>
      <c r="H824" s="228">
        <f t="shared" si="647"/>
        <v>1</v>
      </c>
      <c r="I824" s="228">
        <f t="shared" si="648"/>
        <v>1</v>
      </c>
      <c r="J824" s="228">
        <f t="shared" si="649"/>
        <v>0</v>
      </c>
      <c r="K824" s="228">
        <f t="shared" si="650"/>
        <v>1</v>
      </c>
      <c r="L824" s="228">
        <f t="shared" si="651"/>
        <v>1</v>
      </c>
      <c r="M824" s="44" t="s">
        <v>120</v>
      </c>
      <c r="N824" s="33">
        <v>0</v>
      </c>
      <c r="O824" s="43" t="s">
        <v>4083</v>
      </c>
      <c r="P824" s="33">
        <v>1</v>
      </c>
      <c r="Q824" s="43" t="s">
        <v>129</v>
      </c>
      <c r="R824" s="33">
        <v>1</v>
      </c>
      <c r="S824" s="43" t="s">
        <v>4084</v>
      </c>
      <c r="T824" s="33">
        <v>0</v>
      </c>
      <c r="U824" s="43" t="s">
        <v>129</v>
      </c>
      <c r="V824" s="33">
        <v>1</v>
      </c>
      <c r="W824" s="43" t="s">
        <v>4085</v>
      </c>
      <c r="X824" s="33">
        <v>1</v>
      </c>
      <c r="Y824" s="43" t="s">
        <v>4086</v>
      </c>
      <c r="Z824" s="91">
        <v>1</v>
      </c>
      <c r="AA824" s="90">
        <v>0</v>
      </c>
      <c r="AB824" s="33"/>
      <c r="AC824" s="33"/>
      <c r="AD824" s="33"/>
      <c r="AE824" s="33"/>
      <c r="AF824" s="33"/>
      <c r="AG824" s="33"/>
      <c r="AH824" s="33"/>
      <c r="AI824" s="33"/>
      <c r="AJ824" s="33"/>
      <c r="AK824" s="33"/>
      <c r="AL824" s="33"/>
      <c r="AM824" s="33"/>
    </row>
    <row r="825" spans="1:39" ht="15.75" customHeight="1">
      <c r="A825" s="35" t="s">
        <v>45</v>
      </c>
      <c r="B825" s="60" t="s">
        <v>50</v>
      </c>
      <c r="C825" s="48" t="s">
        <v>52</v>
      </c>
      <c r="D825" s="48"/>
      <c r="E825" s="48"/>
      <c r="F825" s="222"/>
      <c r="G825" s="242">
        <f t="shared" ref="G825:L825" si="652">ROUND(AVERAGE(G826:G837),2)</f>
        <v>0.92</v>
      </c>
      <c r="H825" s="242">
        <f t="shared" si="652"/>
        <v>0.75</v>
      </c>
      <c r="I825" s="242">
        <f t="shared" si="652"/>
        <v>0.54</v>
      </c>
      <c r="J825" s="242">
        <f t="shared" si="652"/>
        <v>0.96</v>
      </c>
      <c r="K825" s="242">
        <f t="shared" si="652"/>
        <v>0.96</v>
      </c>
      <c r="L825" s="242">
        <f t="shared" si="652"/>
        <v>0.96</v>
      </c>
      <c r="M825" s="53"/>
      <c r="N825" s="54"/>
      <c r="O825" s="50"/>
      <c r="P825" s="54"/>
      <c r="Q825" s="50"/>
      <c r="R825" s="54"/>
      <c r="S825" s="50"/>
      <c r="T825" s="54"/>
      <c r="U825" s="50"/>
      <c r="V825" s="54"/>
      <c r="W825" s="50"/>
      <c r="X825" s="54"/>
      <c r="Y825" s="50"/>
      <c r="Z825" s="92"/>
      <c r="AA825" s="92"/>
      <c r="AB825" s="33"/>
      <c r="AC825" s="33"/>
      <c r="AD825" s="33"/>
      <c r="AE825" s="33"/>
      <c r="AF825" s="33"/>
      <c r="AG825" s="33"/>
      <c r="AH825" s="33"/>
      <c r="AI825" s="33"/>
      <c r="AJ825" s="33"/>
      <c r="AK825" s="33"/>
      <c r="AL825" s="33"/>
      <c r="AM825" s="33"/>
    </row>
    <row r="826" spans="1:39" ht="15.75" customHeight="1">
      <c r="A826" s="35" t="s">
        <v>45</v>
      </c>
      <c r="B826" s="60" t="s">
        <v>50</v>
      </c>
      <c r="C826" s="50" t="s">
        <v>52</v>
      </c>
      <c r="D826" s="43"/>
      <c r="E826" s="43"/>
      <c r="F826" s="220" t="s">
        <v>4087</v>
      </c>
      <c r="G826" s="228">
        <f t="shared" ref="G826:G837" si="653">IF(N826&lt;0, "N/A", (N826 - AA826)/(Z826-AA826))</f>
        <v>1</v>
      </c>
      <c r="H826" s="228">
        <f t="shared" ref="H826:H837" si="654">IF(P826&lt;0, "N/A", (P826 - AA826)/(Z826-AA826))</f>
        <v>1</v>
      </c>
      <c r="I826" s="228">
        <f t="shared" ref="I826:I837" si="655">IF(R826&lt;0, "N/A", (R826 - AA826)/(Z826-AA826))</f>
        <v>1</v>
      </c>
      <c r="J826" s="228">
        <f t="shared" ref="J826:J837" si="656">IF(T826&lt;0, "N/A", (T826 - AA826)/(Z826-AA826))</f>
        <v>1</v>
      </c>
      <c r="K826" s="228">
        <f t="shared" ref="K826:K837" si="657">IF(V826&lt;0, "N/A", (V826 - AA826)/(Z826-AA826))</f>
        <v>1</v>
      </c>
      <c r="L826" s="228">
        <f t="shared" ref="L826:L837" si="658">IF(X826&lt;0, "N/A", (X826 - AA826)/(Z826-AA826))</f>
        <v>1</v>
      </c>
      <c r="M826" s="44" t="s">
        <v>120</v>
      </c>
      <c r="N826" s="33">
        <v>1</v>
      </c>
      <c r="O826" s="43" t="s">
        <v>4088</v>
      </c>
      <c r="P826" s="33">
        <v>1</v>
      </c>
      <c r="Q826" s="43" t="s">
        <v>4089</v>
      </c>
      <c r="R826" s="33">
        <v>1</v>
      </c>
      <c r="S826" s="43" t="s">
        <v>4090</v>
      </c>
      <c r="T826" s="33">
        <v>1</v>
      </c>
      <c r="U826" s="43" t="s">
        <v>129</v>
      </c>
      <c r="V826" s="33">
        <v>1</v>
      </c>
      <c r="W826" s="43" t="s">
        <v>4091</v>
      </c>
      <c r="X826" s="33">
        <v>1</v>
      </c>
      <c r="Y826" s="43" t="s">
        <v>4092</v>
      </c>
      <c r="Z826" s="91">
        <v>1</v>
      </c>
      <c r="AA826" s="90">
        <v>0</v>
      </c>
      <c r="AB826" s="33"/>
      <c r="AC826" s="33"/>
      <c r="AD826" s="33"/>
      <c r="AE826" s="33"/>
      <c r="AF826" s="33"/>
      <c r="AG826" s="33"/>
      <c r="AH826" s="33"/>
      <c r="AI826" s="33"/>
      <c r="AJ826" s="33"/>
      <c r="AK826" s="33"/>
      <c r="AL826" s="33"/>
      <c r="AM826" s="33"/>
    </row>
    <row r="827" spans="1:39" ht="15.75" customHeight="1">
      <c r="A827" s="35" t="s">
        <v>45</v>
      </c>
      <c r="B827" s="60" t="s">
        <v>50</v>
      </c>
      <c r="C827" s="50" t="s">
        <v>52</v>
      </c>
      <c r="D827" s="43"/>
      <c r="E827" s="43"/>
      <c r="F827" s="220" t="s">
        <v>4093</v>
      </c>
      <c r="G827" s="228">
        <f t="shared" si="653"/>
        <v>1</v>
      </c>
      <c r="H827" s="228">
        <f t="shared" si="654"/>
        <v>1</v>
      </c>
      <c r="I827" s="228">
        <f t="shared" si="655"/>
        <v>1</v>
      </c>
      <c r="J827" s="228">
        <f t="shared" si="656"/>
        <v>1</v>
      </c>
      <c r="K827" s="228">
        <f t="shared" si="657"/>
        <v>1</v>
      </c>
      <c r="L827" s="228">
        <f t="shared" si="658"/>
        <v>1</v>
      </c>
      <c r="M827" s="44" t="s">
        <v>120</v>
      </c>
      <c r="N827" s="33">
        <v>1</v>
      </c>
      <c r="O827" s="43" t="s">
        <v>4094</v>
      </c>
      <c r="P827" s="33">
        <v>1</v>
      </c>
      <c r="Q827" s="43" t="s">
        <v>4095</v>
      </c>
      <c r="R827" s="33">
        <v>1</v>
      </c>
      <c r="S827" s="43" t="s">
        <v>4096</v>
      </c>
      <c r="T827" s="33">
        <v>1</v>
      </c>
      <c r="U827" s="43" t="s">
        <v>129</v>
      </c>
      <c r="V827" s="33">
        <v>1</v>
      </c>
      <c r="W827" s="43" t="s">
        <v>4097</v>
      </c>
      <c r="X827" s="33">
        <v>1</v>
      </c>
      <c r="Y827" s="43" t="s">
        <v>4092</v>
      </c>
      <c r="Z827" s="91">
        <v>1</v>
      </c>
      <c r="AA827" s="90">
        <v>0</v>
      </c>
      <c r="AB827" s="33"/>
      <c r="AC827" s="33"/>
      <c r="AD827" s="33"/>
      <c r="AE827" s="33"/>
      <c r="AF827" s="33"/>
      <c r="AG827" s="33"/>
      <c r="AH827" s="33"/>
      <c r="AI827" s="33"/>
      <c r="AJ827" s="33"/>
      <c r="AK827" s="33"/>
      <c r="AL827" s="33"/>
      <c r="AM827" s="33"/>
    </row>
    <row r="828" spans="1:39" ht="15.75" customHeight="1">
      <c r="A828" s="35" t="s">
        <v>45</v>
      </c>
      <c r="B828" s="60" t="s">
        <v>50</v>
      </c>
      <c r="C828" s="50" t="s">
        <v>52</v>
      </c>
      <c r="D828" s="43"/>
      <c r="E828" s="43"/>
      <c r="F828" s="220" t="s">
        <v>4098</v>
      </c>
      <c r="G828" s="228">
        <f t="shared" si="653"/>
        <v>1</v>
      </c>
      <c r="H828" s="228">
        <f t="shared" si="654"/>
        <v>1</v>
      </c>
      <c r="I828" s="228">
        <f t="shared" si="655"/>
        <v>1</v>
      </c>
      <c r="J828" s="228">
        <f t="shared" si="656"/>
        <v>1</v>
      </c>
      <c r="K828" s="228">
        <f t="shared" si="657"/>
        <v>1</v>
      </c>
      <c r="L828" s="228">
        <f t="shared" si="658"/>
        <v>1</v>
      </c>
      <c r="M828" s="44" t="s">
        <v>120</v>
      </c>
      <c r="N828" s="33">
        <v>1</v>
      </c>
      <c r="O828" s="43" t="s">
        <v>4099</v>
      </c>
      <c r="P828" s="33">
        <v>1</v>
      </c>
      <c r="Q828" s="43" t="s">
        <v>4100</v>
      </c>
      <c r="R828" s="33">
        <v>1</v>
      </c>
      <c r="S828" s="43" t="s">
        <v>4101</v>
      </c>
      <c r="T828" s="33">
        <v>1</v>
      </c>
      <c r="U828" s="43" t="s">
        <v>129</v>
      </c>
      <c r="V828" s="33">
        <v>1</v>
      </c>
      <c r="W828" s="43" t="s">
        <v>4102</v>
      </c>
      <c r="X828" s="33">
        <v>1</v>
      </c>
      <c r="Y828" s="43" t="s">
        <v>4103</v>
      </c>
      <c r="Z828" s="91">
        <v>1</v>
      </c>
      <c r="AA828" s="90">
        <v>0</v>
      </c>
      <c r="AB828" s="33"/>
      <c r="AC828" s="33"/>
      <c r="AD828" s="33"/>
      <c r="AE828" s="33"/>
      <c r="AF828" s="33"/>
      <c r="AG828" s="33"/>
      <c r="AH828" s="33"/>
      <c r="AI828" s="33"/>
      <c r="AJ828" s="33"/>
      <c r="AK828" s="33"/>
      <c r="AL828" s="33"/>
      <c r="AM828" s="33"/>
    </row>
    <row r="829" spans="1:39" ht="15.75" customHeight="1">
      <c r="A829" s="35" t="s">
        <v>45</v>
      </c>
      <c r="B829" s="60" t="s">
        <v>50</v>
      </c>
      <c r="C829" s="50" t="s">
        <v>52</v>
      </c>
      <c r="D829" s="43"/>
      <c r="E829" s="43"/>
      <c r="F829" s="220" t="s">
        <v>4104</v>
      </c>
      <c r="G829" s="228">
        <f t="shared" si="653"/>
        <v>1</v>
      </c>
      <c r="H829" s="228">
        <f t="shared" si="654"/>
        <v>0</v>
      </c>
      <c r="I829" s="228">
        <f t="shared" si="655"/>
        <v>0.5</v>
      </c>
      <c r="J829" s="228">
        <f t="shared" si="656"/>
        <v>1</v>
      </c>
      <c r="K829" s="228">
        <f t="shared" si="657"/>
        <v>1</v>
      </c>
      <c r="L829" s="228">
        <f t="shared" si="658"/>
        <v>1</v>
      </c>
      <c r="M829" s="44" t="s">
        <v>120</v>
      </c>
      <c r="N829" s="33">
        <v>1</v>
      </c>
      <c r="O829" s="43" t="s">
        <v>4105</v>
      </c>
      <c r="P829" s="33">
        <v>0</v>
      </c>
      <c r="Q829" s="43" t="s">
        <v>129</v>
      </c>
      <c r="R829" s="33">
        <v>0.5</v>
      </c>
      <c r="S829" s="43" t="s">
        <v>4106</v>
      </c>
      <c r="T829" s="33">
        <v>1</v>
      </c>
      <c r="U829" s="43" t="s">
        <v>4107</v>
      </c>
      <c r="V829" s="33">
        <v>1</v>
      </c>
      <c r="W829" s="43" t="s">
        <v>4108</v>
      </c>
      <c r="X829" s="33">
        <v>1</v>
      </c>
      <c r="Y829" s="43" t="s">
        <v>4109</v>
      </c>
      <c r="Z829" s="91">
        <v>1</v>
      </c>
      <c r="AA829" s="90">
        <v>0</v>
      </c>
      <c r="AB829" s="33"/>
      <c r="AC829" s="33"/>
      <c r="AD829" s="33"/>
      <c r="AE829" s="33"/>
      <c r="AF829" s="33"/>
      <c r="AG829" s="33"/>
      <c r="AH829" s="33"/>
      <c r="AI829" s="33"/>
      <c r="AJ829" s="33"/>
      <c r="AK829" s="33"/>
      <c r="AL829" s="33"/>
      <c r="AM829" s="33"/>
    </row>
    <row r="830" spans="1:39" ht="15.75" customHeight="1">
      <c r="A830" s="35" t="s">
        <v>45</v>
      </c>
      <c r="B830" s="60" t="s">
        <v>50</v>
      </c>
      <c r="C830" s="50" t="s">
        <v>52</v>
      </c>
      <c r="D830" s="43"/>
      <c r="E830" s="43"/>
      <c r="F830" s="220" t="s">
        <v>4110</v>
      </c>
      <c r="G830" s="228">
        <f t="shared" si="653"/>
        <v>1</v>
      </c>
      <c r="H830" s="228">
        <f t="shared" si="654"/>
        <v>0.5</v>
      </c>
      <c r="I830" s="228">
        <f t="shared" si="655"/>
        <v>0.5</v>
      </c>
      <c r="J830" s="228">
        <f t="shared" si="656"/>
        <v>1</v>
      </c>
      <c r="K830" s="228">
        <f t="shared" si="657"/>
        <v>1</v>
      </c>
      <c r="L830" s="228">
        <f t="shared" si="658"/>
        <v>1</v>
      </c>
      <c r="M830" s="44" t="s">
        <v>120</v>
      </c>
      <c r="N830" s="33">
        <v>1</v>
      </c>
      <c r="O830" s="43" t="s">
        <v>4111</v>
      </c>
      <c r="P830" s="33">
        <v>0.5</v>
      </c>
      <c r="Q830" s="188" t="s">
        <v>4112</v>
      </c>
      <c r="R830" s="33">
        <v>0.5</v>
      </c>
      <c r="S830" s="43" t="s">
        <v>4113</v>
      </c>
      <c r="T830" s="33">
        <v>1</v>
      </c>
      <c r="U830" s="43" t="s">
        <v>4114</v>
      </c>
      <c r="V830" s="33">
        <v>1</v>
      </c>
      <c r="W830" s="43" t="s">
        <v>4115</v>
      </c>
      <c r="X830" s="33">
        <v>1</v>
      </c>
      <c r="Y830" s="43" t="s">
        <v>4116</v>
      </c>
      <c r="Z830" s="91">
        <v>1</v>
      </c>
      <c r="AA830" s="90">
        <v>0</v>
      </c>
      <c r="AB830" s="33"/>
      <c r="AC830" s="33"/>
      <c r="AD830" s="33"/>
      <c r="AE830" s="33"/>
      <c r="AF830" s="33"/>
      <c r="AG830" s="33"/>
      <c r="AH830" s="33"/>
      <c r="AI830" s="33"/>
      <c r="AJ830" s="33"/>
      <c r="AK830" s="33"/>
      <c r="AL830" s="33"/>
      <c r="AM830" s="33"/>
    </row>
    <row r="831" spans="1:39" ht="15.75" customHeight="1">
      <c r="A831" s="35" t="s">
        <v>45</v>
      </c>
      <c r="B831" s="60" t="s">
        <v>50</v>
      </c>
      <c r="C831" s="50" t="s">
        <v>52</v>
      </c>
      <c r="D831" s="43"/>
      <c r="E831" s="43"/>
      <c r="F831" s="220" t="s">
        <v>4117</v>
      </c>
      <c r="G831" s="228">
        <f t="shared" si="653"/>
        <v>1</v>
      </c>
      <c r="H831" s="228">
        <f t="shared" si="654"/>
        <v>1</v>
      </c>
      <c r="I831" s="228">
        <f t="shared" si="655"/>
        <v>0</v>
      </c>
      <c r="J831" s="228">
        <f t="shared" si="656"/>
        <v>1</v>
      </c>
      <c r="K831" s="228">
        <f t="shared" si="657"/>
        <v>1</v>
      </c>
      <c r="L831" s="228">
        <f t="shared" si="658"/>
        <v>1</v>
      </c>
      <c r="M831" s="44" t="s">
        <v>120</v>
      </c>
      <c r="N831" s="33">
        <v>1</v>
      </c>
      <c r="O831" s="43" t="s">
        <v>4118</v>
      </c>
      <c r="P831" s="33">
        <v>1</v>
      </c>
      <c r="Q831" s="43" t="s">
        <v>129</v>
      </c>
      <c r="R831" s="33">
        <v>0</v>
      </c>
      <c r="S831" s="43" t="s">
        <v>4119</v>
      </c>
      <c r="T831" s="33">
        <v>1</v>
      </c>
      <c r="U831" s="43" t="s">
        <v>129</v>
      </c>
      <c r="V831" s="33">
        <v>1</v>
      </c>
      <c r="W831" s="43" t="s">
        <v>4120</v>
      </c>
      <c r="X831" s="33">
        <v>1</v>
      </c>
      <c r="Y831" s="43" t="s">
        <v>4121</v>
      </c>
      <c r="Z831" s="91">
        <v>1</v>
      </c>
      <c r="AA831" s="90">
        <v>0</v>
      </c>
      <c r="AB831" s="33"/>
      <c r="AC831" s="33"/>
      <c r="AD831" s="33"/>
      <c r="AE831" s="33"/>
      <c r="AF831" s="33"/>
      <c r="AG831" s="33"/>
      <c r="AH831" s="33"/>
      <c r="AI831" s="33"/>
      <c r="AJ831" s="33"/>
      <c r="AK831" s="33"/>
      <c r="AL831" s="33"/>
      <c r="AM831" s="33"/>
    </row>
    <row r="832" spans="1:39" ht="15.75" customHeight="1">
      <c r="A832" s="35" t="s">
        <v>45</v>
      </c>
      <c r="B832" s="60" t="s">
        <v>50</v>
      </c>
      <c r="C832" s="50" t="s">
        <v>52</v>
      </c>
      <c r="D832" s="43"/>
      <c r="E832" s="43"/>
      <c r="F832" s="220" t="s">
        <v>4122</v>
      </c>
      <c r="G832" s="228">
        <f t="shared" si="653"/>
        <v>1</v>
      </c>
      <c r="H832" s="228">
        <f t="shared" si="654"/>
        <v>1</v>
      </c>
      <c r="I832" s="228">
        <f t="shared" si="655"/>
        <v>1</v>
      </c>
      <c r="J832" s="228">
        <f t="shared" si="656"/>
        <v>1</v>
      </c>
      <c r="K832" s="228">
        <f t="shared" si="657"/>
        <v>1</v>
      </c>
      <c r="L832" s="228">
        <f t="shared" si="658"/>
        <v>1</v>
      </c>
      <c r="M832" s="44" t="s">
        <v>120</v>
      </c>
      <c r="N832" s="33">
        <v>1</v>
      </c>
      <c r="O832" s="43" t="s">
        <v>4123</v>
      </c>
      <c r="P832" s="33">
        <v>1</v>
      </c>
      <c r="Q832" s="43" t="s">
        <v>129</v>
      </c>
      <c r="R832" s="33">
        <v>1</v>
      </c>
      <c r="S832" s="43" t="s">
        <v>4124</v>
      </c>
      <c r="T832" s="33">
        <v>1</v>
      </c>
      <c r="U832" s="43" t="s">
        <v>129</v>
      </c>
      <c r="V832" s="33">
        <v>1</v>
      </c>
      <c r="W832" s="43" t="s">
        <v>4125</v>
      </c>
      <c r="X832" s="33">
        <v>1</v>
      </c>
      <c r="Y832" s="43" t="s">
        <v>4121</v>
      </c>
      <c r="Z832" s="91">
        <v>1</v>
      </c>
      <c r="AA832" s="90">
        <v>0</v>
      </c>
      <c r="AB832" s="33"/>
      <c r="AC832" s="33"/>
      <c r="AD832" s="33"/>
      <c r="AE832" s="33"/>
      <c r="AF832" s="33"/>
      <c r="AG832" s="33"/>
      <c r="AH832" s="33"/>
      <c r="AI832" s="33"/>
      <c r="AJ832" s="33"/>
      <c r="AK832" s="33"/>
      <c r="AL832" s="33"/>
      <c r="AM832" s="33"/>
    </row>
    <row r="833" spans="1:39" ht="15.75" customHeight="1">
      <c r="A833" s="35" t="s">
        <v>45</v>
      </c>
      <c r="B833" s="60" t="s">
        <v>50</v>
      </c>
      <c r="C833" s="50" t="s">
        <v>52</v>
      </c>
      <c r="D833" s="43"/>
      <c r="E833" s="43"/>
      <c r="F833" s="220" t="s">
        <v>4126</v>
      </c>
      <c r="G833" s="228">
        <f t="shared" si="653"/>
        <v>1</v>
      </c>
      <c r="H833" s="228">
        <f t="shared" si="654"/>
        <v>1</v>
      </c>
      <c r="I833" s="228">
        <f t="shared" si="655"/>
        <v>1</v>
      </c>
      <c r="J833" s="228">
        <f t="shared" si="656"/>
        <v>1</v>
      </c>
      <c r="K833" s="228">
        <f t="shared" si="657"/>
        <v>1</v>
      </c>
      <c r="L833" s="228">
        <f t="shared" si="658"/>
        <v>1</v>
      </c>
      <c r="M833" s="44" t="s">
        <v>120</v>
      </c>
      <c r="N833" s="33">
        <v>1</v>
      </c>
      <c r="O833" s="43" t="s">
        <v>4127</v>
      </c>
      <c r="P833" s="33">
        <v>1</v>
      </c>
      <c r="Q833" s="43" t="s">
        <v>4128</v>
      </c>
      <c r="R833" s="33">
        <v>1</v>
      </c>
      <c r="S833" s="43" t="s">
        <v>4129</v>
      </c>
      <c r="T833" s="33">
        <v>1</v>
      </c>
      <c r="U833" s="43" t="s">
        <v>4130</v>
      </c>
      <c r="V833" s="33">
        <v>1</v>
      </c>
      <c r="W833" s="43" t="s">
        <v>4131</v>
      </c>
      <c r="X833" s="33">
        <v>1</v>
      </c>
      <c r="Y833" s="43" t="s">
        <v>4132</v>
      </c>
      <c r="Z833" s="91">
        <v>1</v>
      </c>
      <c r="AA833" s="90">
        <v>0</v>
      </c>
      <c r="AB833" s="33"/>
      <c r="AC833" s="33"/>
      <c r="AD833" s="33"/>
      <c r="AE833" s="33"/>
      <c r="AF833" s="33"/>
      <c r="AG833" s="33"/>
      <c r="AH833" s="33"/>
      <c r="AI833" s="33"/>
      <c r="AJ833" s="33"/>
      <c r="AK833" s="33"/>
      <c r="AL833" s="33"/>
      <c r="AM833" s="33"/>
    </row>
    <row r="834" spans="1:39" ht="15.75" customHeight="1">
      <c r="A834" s="35" t="s">
        <v>45</v>
      </c>
      <c r="B834" s="60" t="s">
        <v>50</v>
      </c>
      <c r="C834" s="50" t="s">
        <v>52</v>
      </c>
      <c r="D834" s="43"/>
      <c r="E834" s="43"/>
      <c r="F834" s="220" t="s">
        <v>4133</v>
      </c>
      <c r="G834" s="228">
        <f t="shared" si="653"/>
        <v>1</v>
      </c>
      <c r="H834" s="228">
        <f t="shared" si="654"/>
        <v>1</v>
      </c>
      <c r="I834" s="228">
        <f t="shared" si="655"/>
        <v>0.5</v>
      </c>
      <c r="J834" s="228">
        <f t="shared" si="656"/>
        <v>1</v>
      </c>
      <c r="K834" s="228">
        <f t="shared" si="657"/>
        <v>1</v>
      </c>
      <c r="L834" s="228">
        <f t="shared" si="658"/>
        <v>1</v>
      </c>
      <c r="M834" s="44" t="s">
        <v>120</v>
      </c>
      <c r="N834" s="33">
        <v>1</v>
      </c>
      <c r="O834" s="43" t="s">
        <v>4134</v>
      </c>
      <c r="P834" s="33">
        <v>1</v>
      </c>
      <c r="Q834" s="43" t="s">
        <v>129</v>
      </c>
      <c r="R834" s="33">
        <v>0.5</v>
      </c>
      <c r="S834" s="43" t="s">
        <v>4135</v>
      </c>
      <c r="T834" s="33">
        <v>1</v>
      </c>
      <c r="U834" s="43" t="s">
        <v>4136</v>
      </c>
      <c r="V834" s="33">
        <v>1</v>
      </c>
      <c r="W834" s="43" t="s">
        <v>4137</v>
      </c>
      <c r="X834" s="33">
        <v>1</v>
      </c>
      <c r="Y834" s="43" t="s">
        <v>4138</v>
      </c>
      <c r="Z834" s="91">
        <v>1</v>
      </c>
      <c r="AA834" s="90">
        <v>0</v>
      </c>
      <c r="AB834" s="33"/>
      <c r="AC834" s="33"/>
      <c r="AD834" s="33"/>
      <c r="AE834" s="33"/>
      <c r="AF834" s="33"/>
      <c r="AG834" s="33"/>
      <c r="AH834" s="33"/>
      <c r="AI834" s="33"/>
      <c r="AJ834" s="33"/>
      <c r="AK834" s="33"/>
      <c r="AL834" s="33"/>
      <c r="AM834" s="33"/>
    </row>
    <row r="835" spans="1:39" ht="15.75" customHeight="1">
      <c r="A835" s="35" t="s">
        <v>45</v>
      </c>
      <c r="B835" s="60" t="s">
        <v>50</v>
      </c>
      <c r="C835" s="50" t="s">
        <v>52</v>
      </c>
      <c r="D835" s="43"/>
      <c r="E835" s="43"/>
      <c r="F835" s="220" t="s">
        <v>4139</v>
      </c>
      <c r="G835" s="228">
        <f t="shared" si="653"/>
        <v>0.5</v>
      </c>
      <c r="H835" s="228">
        <f t="shared" si="654"/>
        <v>0.5</v>
      </c>
      <c r="I835" s="228">
        <f t="shared" si="655"/>
        <v>0</v>
      </c>
      <c r="J835" s="228">
        <f t="shared" si="656"/>
        <v>1</v>
      </c>
      <c r="K835" s="228">
        <f t="shared" si="657"/>
        <v>0.5</v>
      </c>
      <c r="L835" s="228">
        <f t="shared" si="658"/>
        <v>0.5</v>
      </c>
      <c r="M835" s="44" t="s">
        <v>120</v>
      </c>
      <c r="N835" s="33">
        <v>0.5</v>
      </c>
      <c r="O835" s="43" t="s">
        <v>4140</v>
      </c>
      <c r="P835" s="185">
        <v>0.5</v>
      </c>
      <c r="Q835" s="186" t="s">
        <v>4141</v>
      </c>
      <c r="R835" s="33">
        <v>0</v>
      </c>
      <c r="S835" s="43" t="s">
        <v>4142</v>
      </c>
      <c r="T835" s="33">
        <v>1</v>
      </c>
      <c r="U835" s="43" t="s">
        <v>4143</v>
      </c>
      <c r="V835" s="33">
        <v>0.5</v>
      </c>
      <c r="W835" s="43" t="s">
        <v>4144</v>
      </c>
      <c r="X835" s="185">
        <v>0.5</v>
      </c>
      <c r="Y835" s="43" t="s">
        <v>4145</v>
      </c>
      <c r="Z835" s="91">
        <v>1</v>
      </c>
      <c r="AA835" s="90">
        <v>0</v>
      </c>
      <c r="AB835" s="33"/>
      <c r="AC835" s="33"/>
      <c r="AD835" s="33"/>
      <c r="AE835" s="33"/>
      <c r="AF835" s="33"/>
      <c r="AG835" s="33"/>
      <c r="AH835" s="33"/>
      <c r="AI835" s="33"/>
      <c r="AJ835" s="33"/>
      <c r="AK835" s="33"/>
      <c r="AL835" s="33"/>
      <c r="AM835" s="33"/>
    </row>
    <row r="836" spans="1:39" ht="15.75" customHeight="1">
      <c r="A836" s="35" t="s">
        <v>45</v>
      </c>
      <c r="B836" s="60" t="s">
        <v>50</v>
      </c>
      <c r="C836" s="50" t="s">
        <v>52</v>
      </c>
      <c r="D836" s="43"/>
      <c r="E836" s="43"/>
      <c r="F836" s="220" t="s">
        <v>4146</v>
      </c>
      <c r="G836" s="228">
        <f t="shared" si="653"/>
        <v>1</v>
      </c>
      <c r="H836" s="228">
        <f t="shared" si="654"/>
        <v>0.5</v>
      </c>
      <c r="I836" s="228">
        <f t="shared" si="655"/>
        <v>0</v>
      </c>
      <c r="J836" s="228">
        <f t="shared" si="656"/>
        <v>0.5</v>
      </c>
      <c r="K836" s="228">
        <f t="shared" si="657"/>
        <v>1</v>
      </c>
      <c r="L836" s="228">
        <f t="shared" si="658"/>
        <v>1</v>
      </c>
      <c r="M836" s="44" t="s">
        <v>120</v>
      </c>
      <c r="N836" s="33">
        <v>1</v>
      </c>
      <c r="O836" s="43" t="s">
        <v>4147</v>
      </c>
      <c r="P836" s="185">
        <v>0.5</v>
      </c>
      <c r="Q836" s="186" t="s">
        <v>129</v>
      </c>
      <c r="R836" s="185">
        <v>0</v>
      </c>
      <c r="S836" s="43" t="s">
        <v>4148</v>
      </c>
      <c r="T836" s="185">
        <v>0.5</v>
      </c>
      <c r="U836" s="43" t="s">
        <v>4149</v>
      </c>
      <c r="V836" s="33">
        <v>1</v>
      </c>
      <c r="W836" s="43" t="s">
        <v>4150</v>
      </c>
      <c r="X836" s="33">
        <v>1</v>
      </c>
      <c r="Y836" s="43" t="s">
        <v>4151</v>
      </c>
      <c r="Z836" s="91">
        <v>1</v>
      </c>
      <c r="AA836" s="90">
        <v>0</v>
      </c>
      <c r="AB836" s="33"/>
      <c r="AC836" s="33"/>
      <c r="AD836" s="33"/>
      <c r="AE836" s="33"/>
      <c r="AF836" s="33"/>
      <c r="AG836" s="33"/>
      <c r="AH836" s="33"/>
      <c r="AI836" s="33"/>
      <c r="AJ836" s="33"/>
      <c r="AK836" s="33"/>
      <c r="AL836" s="33"/>
      <c r="AM836" s="33"/>
    </row>
    <row r="837" spans="1:39" ht="15.75" customHeight="1">
      <c r="A837" s="35" t="s">
        <v>45</v>
      </c>
      <c r="B837" s="60" t="s">
        <v>50</v>
      </c>
      <c r="C837" s="50" t="s">
        <v>52</v>
      </c>
      <c r="D837" s="43"/>
      <c r="E837" s="43"/>
      <c r="F837" s="220" t="s">
        <v>4152</v>
      </c>
      <c r="G837" s="228">
        <f t="shared" si="653"/>
        <v>0.5</v>
      </c>
      <c r="H837" s="228">
        <f t="shared" si="654"/>
        <v>0.5</v>
      </c>
      <c r="I837" s="228">
        <f t="shared" si="655"/>
        <v>0</v>
      </c>
      <c r="J837" s="228">
        <f t="shared" si="656"/>
        <v>1</v>
      </c>
      <c r="K837" s="228">
        <f t="shared" si="657"/>
        <v>1</v>
      </c>
      <c r="L837" s="228">
        <f t="shared" si="658"/>
        <v>1</v>
      </c>
      <c r="M837" s="44" t="s">
        <v>120</v>
      </c>
      <c r="N837" s="33">
        <v>0.5</v>
      </c>
      <c r="O837" s="43" t="s">
        <v>4153</v>
      </c>
      <c r="P837" s="185">
        <v>0.5</v>
      </c>
      <c r="Q837" s="186" t="s">
        <v>4154</v>
      </c>
      <c r="R837" s="33">
        <v>0</v>
      </c>
      <c r="S837" s="43" t="s">
        <v>4155</v>
      </c>
      <c r="T837" s="33">
        <v>1</v>
      </c>
      <c r="U837" s="43" t="s">
        <v>4156</v>
      </c>
      <c r="V837" s="33">
        <v>1</v>
      </c>
      <c r="W837" s="43" t="s">
        <v>4157</v>
      </c>
      <c r="X837" s="33">
        <v>1</v>
      </c>
      <c r="Y837" s="43" t="s">
        <v>4158</v>
      </c>
      <c r="Z837" s="91">
        <v>1</v>
      </c>
      <c r="AA837" s="90">
        <v>0</v>
      </c>
      <c r="AB837" s="33"/>
      <c r="AC837" s="33"/>
      <c r="AD837" s="33"/>
      <c r="AE837" s="33"/>
      <c r="AF837" s="33"/>
      <c r="AG837" s="33"/>
      <c r="AH837" s="33"/>
      <c r="AI837" s="33"/>
      <c r="AJ837" s="33"/>
      <c r="AK837" s="33"/>
      <c r="AL837" s="33"/>
      <c r="AM837" s="33"/>
    </row>
    <row r="838" spans="1:39" ht="15.75" customHeight="1">
      <c r="A838" s="35" t="s">
        <v>45</v>
      </c>
      <c r="B838" s="60" t="s">
        <v>50</v>
      </c>
      <c r="C838" s="48" t="s">
        <v>53</v>
      </c>
      <c r="D838" s="48"/>
      <c r="E838" s="48"/>
      <c r="F838" s="222"/>
      <c r="G838" s="242">
        <f t="shared" ref="G838:L838" si="659">ROUND(AVERAGE(G839, G842:G846),2)</f>
        <v>0.75</v>
      </c>
      <c r="H838" s="242">
        <f t="shared" si="659"/>
        <v>0.5</v>
      </c>
      <c r="I838" s="242">
        <f t="shared" si="659"/>
        <v>0.33</v>
      </c>
      <c r="J838" s="242">
        <f t="shared" si="659"/>
        <v>1</v>
      </c>
      <c r="K838" s="242">
        <f t="shared" si="659"/>
        <v>1</v>
      </c>
      <c r="L838" s="242">
        <f t="shared" si="659"/>
        <v>0.92</v>
      </c>
      <c r="M838" s="53"/>
      <c r="N838" s="54"/>
      <c r="O838" s="50"/>
      <c r="P838" s="54"/>
      <c r="Q838" s="50"/>
      <c r="R838" s="54"/>
      <c r="S838" s="50"/>
      <c r="T838" s="54"/>
      <c r="U838" s="50"/>
      <c r="V838" s="54"/>
      <c r="W838" s="50"/>
      <c r="X838" s="54"/>
      <c r="Y838" s="50"/>
      <c r="Z838" s="92"/>
      <c r="AA838" s="92"/>
      <c r="AB838" s="33"/>
      <c r="AC838" s="33"/>
      <c r="AD838" s="33"/>
      <c r="AE838" s="33"/>
      <c r="AF838" s="33"/>
      <c r="AG838" s="33"/>
      <c r="AH838" s="33"/>
      <c r="AI838" s="33"/>
      <c r="AJ838" s="33"/>
      <c r="AK838" s="33"/>
      <c r="AL838" s="33"/>
      <c r="AM838" s="33"/>
    </row>
    <row r="839" spans="1:39" ht="15.75" customHeight="1">
      <c r="A839" s="35" t="s">
        <v>45</v>
      </c>
      <c r="B839" s="60" t="s">
        <v>50</v>
      </c>
      <c r="C839" s="50" t="s">
        <v>53</v>
      </c>
      <c r="D839" s="42" t="s">
        <v>4159</v>
      </c>
      <c r="E839" s="43"/>
      <c r="F839" s="220" t="s">
        <v>4160</v>
      </c>
      <c r="G839" s="228">
        <f t="shared" ref="G839:L839" si="660">ROUND(AVERAGE(G840:G841),2)</f>
        <v>0</v>
      </c>
      <c r="H839" s="228">
        <f t="shared" si="660"/>
        <v>0</v>
      </c>
      <c r="I839" s="228">
        <f t="shared" si="660"/>
        <v>0</v>
      </c>
      <c r="J839" s="228">
        <f t="shared" si="660"/>
        <v>1</v>
      </c>
      <c r="K839" s="228">
        <f t="shared" si="660"/>
        <v>1</v>
      </c>
      <c r="L839" s="228">
        <f t="shared" si="660"/>
        <v>1</v>
      </c>
      <c r="M839" s="44" t="s">
        <v>120</v>
      </c>
      <c r="N839" s="33">
        <v>0</v>
      </c>
      <c r="O839" s="43" t="s">
        <v>4161</v>
      </c>
      <c r="P839" s="33">
        <v>0</v>
      </c>
      <c r="Q839" s="43" t="s">
        <v>4162</v>
      </c>
      <c r="R839" s="33">
        <v>0</v>
      </c>
      <c r="S839" s="43" t="s">
        <v>4163</v>
      </c>
      <c r="T839" s="33">
        <v>1</v>
      </c>
      <c r="U839" s="43" t="s">
        <v>4164</v>
      </c>
      <c r="V839" s="33">
        <v>1</v>
      </c>
      <c r="W839" s="43" t="s">
        <v>4165</v>
      </c>
      <c r="X839" s="33">
        <v>1</v>
      </c>
      <c r="Y839" s="43" t="s">
        <v>4166</v>
      </c>
      <c r="Z839" s="91">
        <v>1</v>
      </c>
      <c r="AA839" s="90">
        <v>0</v>
      </c>
      <c r="AB839" s="33"/>
      <c r="AC839" s="33"/>
      <c r="AD839" s="33"/>
      <c r="AE839" s="33"/>
      <c r="AF839" s="33"/>
      <c r="AG839" s="33"/>
      <c r="AH839" s="33"/>
      <c r="AI839" s="33"/>
      <c r="AJ839" s="33"/>
      <c r="AK839" s="33"/>
      <c r="AL839" s="33"/>
      <c r="AM839" s="33"/>
    </row>
    <row r="840" spans="1:39" ht="15.75" customHeight="1">
      <c r="A840" s="35" t="s">
        <v>45</v>
      </c>
      <c r="B840" s="60" t="s">
        <v>50</v>
      </c>
      <c r="C840" s="50" t="s">
        <v>53</v>
      </c>
      <c r="D840" s="43" t="s">
        <v>4159</v>
      </c>
      <c r="E840" s="43"/>
      <c r="F840" s="220" t="s">
        <v>4167</v>
      </c>
      <c r="G840" s="228">
        <f t="shared" ref="G840:G846" si="661">IF(N840&lt;0, "N/A", (N840 - AA840)/(Z840-AA840))</f>
        <v>0</v>
      </c>
      <c r="H840" s="228">
        <f t="shared" ref="H840:H846" si="662">IF(P840&lt;0, "N/A", (P840 - AA840)/(Z840-AA840))</f>
        <v>0</v>
      </c>
      <c r="I840" s="228">
        <f t="shared" ref="I840:I846" si="663">IF(R840&lt;0, "N/A", (R840 - AA840)/(Z840-AA840))</f>
        <v>0</v>
      </c>
      <c r="J840" s="228">
        <f t="shared" ref="J840:J846" si="664">IF(T840&lt;0, "N/A", (T840 - AA840)/(Z840-AA840))</f>
        <v>1</v>
      </c>
      <c r="K840" s="228">
        <f t="shared" ref="K840:K846" si="665">IF(V840&lt;0, "N/A", (V840 - AA840)/(Z840-AA840))</f>
        <v>1</v>
      </c>
      <c r="L840" s="228">
        <f t="shared" ref="L840:L846" si="666">IF(X840&lt;0, "N/A", (X840 - AA840)/(Z840-AA840))</f>
        <v>1</v>
      </c>
      <c r="M840" s="44" t="s">
        <v>120</v>
      </c>
      <c r="N840" s="33">
        <v>0</v>
      </c>
      <c r="O840" s="43" t="s">
        <v>4168</v>
      </c>
      <c r="P840" s="33">
        <v>0</v>
      </c>
      <c r="Q840" s="43" t="s">
        <v>129</v>
      </c>
      <c r="R840" s="33">
        <v>0</v>
      </c>
      <c r="S840" s="43" t="s">
        <v>4163</v>
      </c>
      <c r="T840" s="33">
        <v>1</v>
      </c>
      <c r="U840" s="43" t="s">
        <v>4169</v>
      </c>
      <c r="V840" s="33">
        <v>1</v>
      </c>
      <c r="W840" s="43" t="s">
        <v>4170</v>
      </c>
      <c r="X840" s="33">
        <v>1</v>
      </c>
      <c r="Y840" s="43" t="s">
        <v>4171</v>
      </c>
      <c r="Z840" s="91">
        <v>1</v>
      </c>
      <c r="AA840" s="90">
        <v>0</v>
      </c>
      <c r="AB840" s="33"/>
      <c r="AC840" s="33"/>
      <c r="AD840" s="33"/>
      <c r="AE840" s="33"/>
      <c r="AF840" s="33"/>
      <c r="AG840" s="33"/>
      <c r="AH840" s="33"/>
      <c r="AI840" s="33"/>
      <c r="AJ840" s="33"/>
      <c r="AK840" s="33"/>
      <c r="AL840" s="33"/>
      <c r="AM840" s="33"/>
    </row>
    <row r="841" spans="1:39" ht="15.75" customHeight="1">
      <c r="A841" s="35" t="s">
        <v>45</v>
      </c>
      <c r="B841" s="60" t="s">
        <v>50</v>
      </c>
      <c r="C841" s="50" t="s">
        <v>53</v>
      </c>
      <c r="D841" s="43" t="s">
        <v>4159</v>
      </c>
      <c r="E841" s="43"/>
      <c r="F841" s="220" t="s">
        <v>4172</v>
      </c>
      <c r="G841" s="228" t="str">
        <f t="shared" si="661"/>
        <v>N/A</v>
      </c>
      <c r="H841" s="228" t="str">
        <f t="shared" si="662"/>
        <v>N/A</v>
      </c>
      <c r="I841" s="228" t="str">
        <f t="shared" si="663"/>
        <v>N/A</v>
      </c>
      <c r="J841" s="228" t="str">
        <f t="shared" si="664"/>
        <v>N/A</v>
      </c>
      <c r="K841" s="228" t="str">
        <f t="shared" si="665"/>
        <v>N/A</v>
      </c>
      <c r="L841" s="228" t="str">
        <f t="shared" si="666"/>
        <v>N/A</v>
      </c>
      <c r="M841" s="44" t="s">
        <v>120</v>
      </c>
      <c r="N841" s="33">
        <v>-1</v>
      </c>
      <c r="O841" s="43" t="s">
        <v>129</v>
      </c>
      <c r="P841" s="185">
        <v>-1</v>
      </c>
      <c r="Q841" s="43" t="s">
        <v>129</v>
      </c>
      <c r="R841" s="33">
        <v>-1</v>
      </c>
      <c r="S841" s="43"/>
      <c r="T841" s="185">
        <v>-1</v>
      </c>
      <c r="U841" s="43" t="s">
        <v>4173</v>
      </c>
      <c r="V841" s="185">
        <v>-1</v>
      </c>
      <c r="W841" s="43" t="s">
        <v>4174</v>
      </c>
      <c r="X841" s="185">
        <v>-1</v>
      </c>
      <c r="Y841" s="186" t="s">
        <v>129</v>
      </c>
      <c r="Z841" s="91">
        <v>1</v>
      </c>
      <c r="AA841" s="90">
        <v>0</v>
      </c>
      <c r="AB841" s="33"/>
      <c r="AC841" s="33"/>
      <c r="AD841" s="33"/>
      <c r="AE841" s="33"/>
      <c r="AF841" s="33"/>
      <c r="AG841" s="33"/>
      <c r="AH841" s="33"/>
      <c r="AI841" s="33"/>
      <c r="AJ841" s="33"/>
      <c r="AK841" s="33"/>
      <c r="AL841" s="33"/>
      <c r="AM841" s="33"/>
    </row>
    <row r="842" spans="1:39" ht="15.75" customHeight="1">
      <c r="A842" s="35" t="s">
        <v>45</v>
      </c>
      <c r="B842" s="60" t="s">
        <v>50</v>
      </c>
      <c r="C842" s="50" t="s">
        <v>53</v>
      </c>
      <c r="D842" s="43"/>
      <c r="E842" s="43"/>
      <c r="F842" s="220" t="s">
        <v>4175</v>
      </c>
      <c r="G842" s="228">
        <f t="shared" si="661"/>
        <v>1</v>
      </c>
      <c r="H842" s="228">
        <f t="shared" si="662"/>
        <v>1</v>
      </c>
      <c r="I842" s="228">
        <f t="shared" si="663"/>
        <v>0</v>
      </c>
      <c r="J842" s="228">
        <f t="shared" si="664"/>
        <v>1</v>
      </c>
      <c r="K842" s="228">
        <f t="shared" si="665"/>
        <v>1</v>
      </c>
      <c r="L842" s="228">
        <f t="shared" si="666"/>
        <v>1</v>
      </c>
      <c r="M842" s="44" t="s">
        <v>120</v>
      </c>
      <c r="N842" s="33">
        <v>1</v>
      </c>
      <c r="O842" s="43" t="s">
        <v>4176</v>
      </c>
      <c r="P842" s="33">
        <v>1</v>
      </c>
      <c r="Q842" s="43" t="s">
        <v>129</v>
      </c>
      <c r="R842" s="185">
        <v>0</v>
      </c>
      <c r="S842" s="43" t="s">
        <v>4177</v>
      </c>
      <c r="T842" s="185">
        <v>1</v>
      </c>
      <c r="U842" s="43" t="s">
        <v>129</v>
      </c>
      <c r="V842" s="33">
        <v>1</v>
      </c>
      <c r="W842" s="43" t="s">
        <v>4178</v>
      </c>
      <c r="X842" s="185">
        <v>1</v>
      </c>
      <c r="Y842" s="43" t="s">
        <v>129</v>
      </c>
      <c r="Z842" s="91">
        <v>1</v>
      </c>
      <c r="AA842" s="90">
        <v>0</v>
      </c>
      <c r="AB842" s="33"/>
      <c r="AC842" s="33"/>
      <c r="AD842" s="33"/>
      <c r="AE842" s="33"/>
      <c r="AF842" s="33"/>
      <c r="AG842" s="33"/>
      <c r="AH842" s="33"/>
      <c r="AI842" s="33"/>
      <c r="AJ842" s="33"/>
      <c r="AK842" s="33"/>
      <c r="AL842" s="33"/>
      <c r="AM842" s="33"/>
    </row>
    <row r="843" spans="1:39" ht="15.75" customHeight="1">
      <c r="A843" s="35" t="s">
        <v>45</v>
      </c>
      <c r="B843" s="60" t="s">
        <v>50</v>
      </c>
      <c r="C843" s="50" t="s">
        <v>53</v>
      </c>
      <c r="D843" s="43"/>
      <c r="E843" s="43"/>
      <c r="F843" s="220" t="s">
        <v>4179</v>
      </c>
      <c r="G843" s="228">
        <f t="shared" si="661"/>
        <v>1</v>
      </c>
      <c r="H843" s="228">
        <f t="shared" si="662"/>
        <v>0</v>
      </c>
      <c r="I843" s="228">
        <f t="shared" si="663"/>
        <v>0</v>
      </c>
      <c r="J843" s="228">
        <f t="shared" si="664"/>
        <v>1</v>
      </c>
      <c r="K843" s="228">
        <f t="shared" si="665"/>
        <v>1</v>
      </c>
      <c r="L843" s="228">
        <f t="shared" si="666"/>
        <v>0.5</v>
      </c>
      <c r="M843" s="44" t="s">
        <v>120</v>
      </c>
      <c r="N843" s="33">
        <v>1</v>
      </c>
      <c r="O843" s="43" t="s">
        <v>4180</v>
      </c>
      <c r="P843" s="185">
        <v>0</v>
      </c>
      <c r="Q843" s="186" t="s">
        <v>4181</v>
      </c>
      <c r="R843" s="33">
        <v>0</v>
      </c>
      <c r="S843" s="43" t="s">
        <v>4182</v>
      </c>
      <c r="T843" s="33">
        <v>1</v>
      </c>
      <c r="U843" s="43" t="s">
        <v>4183</v>
      </c>
      <c r="V843" s="33">
        <v>1</v>
      </c>
      <c r="W843" s="43" t="s">
        <v>4184</v>
      </c>
      <c r="X843" s="33">
        <v>0.5</v>
      </c>
      <c r="Y843" s="43" t="s">
        <v>4185</v>
      </c>
      <c r="Z843" s="91">
        <v>1</v>
      </c>
      <c r="AA843" s="90">
        <v>0</v>
      </c>
      <c r="AB843" s="33"/>
      <c r="AC843" s="33"/>
      <c r="AD843" s="33"/>
      <c r="AE843" s="33"/>
      <c r="AF843" s="33"/>
      <c r="AG843" s="33"/>
      <c r="AH843" s="33"/>
      <c r="AI843" s="33"/>
      <c r="AJ843" s="33"/>
      <c r="AK843" s="33"/>
      <c r="AL843" s="33"/>
      <c r="AM843" s="33"/>
    </row>
    <row r="844" spans="1:39" ht="15.75" customHeight="1">
      <c r="A844" s="35" t="s">
        <v>45</v>
      </c>
      <c r="B844" s="60" t="s">
        <v>50</v>
      </c>
      <c r="C844" s="50" t="s">
        <v>53</v>
      </c>
      <c r="D844" s="43"/>
      <c r="E844" s="43"/>
      <c r="F844" s="220" t="s">
        <v>4186</v>
      </c>
      <c r="G844" s="228">
        <f t="shared" si="661"/>
        <v>1</v>
      </c>
      <c r="H844" s="228">
        <f t="shared" si="662"/>
        <v>0</v>
      </c>
      <c r="I844" s="228">
        <f t="shared" si="663"/>
        <v>0</v>
      </c>
      <c r="J844" s="228">
        <f t="shared" si="664"/>
        <v>1</v>
      </c>
      <c r="K844" s="228">
        <f t="shared" si="665"/>
        <v>1</v>
      </c>
      <c r="L844" s="228">
        <f t="shared" si="666"/>
        <v>1</v>
      </c>
      <c r="M844" s="44" t="s">
        <v>120</v>
      </c>
      <c r="N844" s="33">
        <v>1</v>
      </c>
      <c r="O844" s="43" t="s">
        <v>4187</v>
      </c>
      <c r="P844" s="185">
        <v>0</v>
      </c>
      <c r="Q844" s="43" t="s">
        <v>4188</v>
      </c>
      <c r="R844" s="33">
        <v>0</v>
      </c>
      <c r="S844" s="43" t="s">
        <v>4189</v>
      </c>
      <c r="T844" s="33">
        <v>1</v>
      </c>
      <c r="U844" s="43" t="s">
        <v>791</v>
      </c>
      <c r="V844" s="33">
        <v>1</v>
      </c>
      <c r="W844" s="43" t="s">
        <v>4190</v>
      </c>
      <c r="X844" s="33">
        <v>1</v>
      </c>
      <c r="Y844" s="43" t="s">
        <v>4191</v>
      </c>
      <c r="Z844" s="91">
        <v>1</v>
      </c>
      <c r="AA844" s="90">
        <v>0</v>
      </c>
      <c r="AB844" s="33"/>
      <c r="AC844" s="33"/>
      <c r="AD844" s="33"/>
      <c r="AE844" s="33"/>
      <c r="AF844" s="33"/>
      <c r="AG844" s="33"/>
      <c r="AH844" s="33"/>
      <c r="AI844" s="33"/>
      <c r="AJ844" s="33"/>
      <c r="AK844" s="33"/>
      <c r="AL844" s="33"/>
      <c r="AM844" s="33"/>
    </row>
    <row r="845" spans="1:39" ht="15.75" customHeight="1">
      <c r="A845" s="35" t="s">
        <v>45</v>
      </c>
      <c r="B845" s="60" t="s">
        <v>50</v>
      </c>
      <c r="C845" s="50" t="s">
        <v>53</v>
      </c>
      <c r="D845" s="43"/>
      <c r="E845" s="43"/>
      <c r="F845" s="220" t="s">
        <v>4192</v>
      </c>
      <c r="G845" s="228">
        <f t="shared" si="661"/>
        <v>1</v>
      </c>
      <c r="H845" s="228">
        <f t="shared" si="662"/>
        <v>1</v>
      </c>
      <c r="I845" s="228">
        <f t="shared" si="663"/>
        <v>1</v>
      </c>
      <c r="J845" s="228">
        <f t="shared" si="664"/>
        <v>1</v>
      </c>
      <c r="K845" s="228">
        <f t="shared" si="665"/>
        <v>1</v>
      </c>
      <c r="L845" s="228">
        <f t="shared" si="666"/>
        <v>1</v>
      </c>
      <c r="M845" s="44" t="s">
        <v>120</v>
      </c>
      <c r="N845" s="33">
        <v>1</v>
      </c>
      <c r="O845" s="43" t="s">
        <v>4193</v>
      </c>
      <c r="P845" s="33">
        <v>1</v>
      </c>
      <c r="Q845" s="43" t="s">
        <v>4194</v>
      </c>
      <c r="R845" s="33">
        <v>1</v>
      </c>
      <c r="S845" s="43" t="s">
        <v>4195</v>
      </c>
      <c r="T845" s="33">
        <v>1</v>
      </c>
      <c r="U845" s="43" t="s">
        <v>4196</v>
      </c>
      <c r="V845" s="33">
        <v>1</v>
      </c>
      <c r="W845" s="43" t="s">
        <v>4197</v>
      </c>
      <c r="X845" s="33">
        <v>1</v>
      </c>
      <c r="Y845" s="43" t="s">
        <v>4198</v>
      </c>
      <c r="Z845" s="91">
        <v>1</v>
      </c>
      <c r="AA845" s="90">
        <v>0</v>
      </c>
      <c r="AB845" s="33"/>
      <c r="AC845" s="33"/>
      <c r="AD845" s="33"/>
      <c r="AE845" s="33"/>
      <c r="AF845" s="33"/>
      <c r="AG845" s="33"/>
      <c r="AH845" s="33"/>
      <c r="AI845" s="33"/>
      <c r="AJ845" s="33"/>
      <c r="AK845" s="33"/>
      <c r="AL845" s="33"/>
      <c r="AM845" s="33"/>
    </row>
    <row r="846" spans="1:39" ht="15.75" customHeight="1">
      <c r="A846" s="35" t="s">
        <v>45</v>
      </c>
      <c r="B846" s="60" t="s">
        <v>50</v>
      </c>
      <c r="C846" s="50" t="s">
        <v>53</v>
      </c>
      <c r="D846" s="43"/>
      <c r="E846" s="43"/>
      <c r="F846" s="220" t="s">
        <v>4199</v>
      </c>
      <c r="G846" s="228">
        <f t="shared" si="661"/>
        <v>0.5</v>
      </c>
      <c r="H846" s="228">
        <f t="shared" si="662"/>
        <v>1</v>
      </c>
      <c r="I846" s="228">
        <f t="shared" si="663"/>
        <v>1</v>
      </c>
      <c r="J846" s="228">
        <f t="shared" si="664"/>
        <v>1</v>
      </c>
      <c r="K846" s="228">
        <f t="shared" si="665"/>
        <v>1</v>
      </c>
      <c r="L846" s="228">
        <f t="shared" si="666"/>
        <v>1</v>
      </c>
      <c r="M846" s="44" t="s">
        <v>120</v>
      </c>
      <c r="N846" s="33">
        <v>0.5</v>
      </c>
      <c r="O846" s="43" t="s">
        <v>4200</v>
      </c>
      <c r="P846" s="33">
        <v>1</v>
      </c>
      <c r="Q846" s="43" t="s">
        <v>129</v>
      </c>
      <c r="R846" s="33">
        <v>1</v>
      </c>
      <c r="S846" s="43" t="s">
        <v>4201</v>
      </c>
      <c r="T846" s="33">
        <v>1</v>
      </c>
      <c r="U846" s="43" t="s">
        <v>129</v>
      </c>
      <c r="V846" s="33">
        <v>1</v>
      </c>
      <c r="W846" s="43" t="s">
        <v>4202</v>
      </c>
      <c r="X846" s="33">
        <v>1</v>
      </c>
      <c r="Y846" s="43" t="s">
        <v>4203</v>
      </c>
      <c r="Z846" s="91">
        <v>1</v>
      </c>
      <c r="AA846" s="90">
        <v>0</v>
      </c>
      <c r="AB846" s="33"/>
      <c r="AC846" s="33"/>
      <c r="AD846" s="33"/>
      <c r="AE846" s="33"/>
      <c r="AF846" s="33"/>
      <c r="AG846" s="33"/>
      <c r="AH846" s="33"/>
      <c r="AI846" s="33"/>
      <c r="AJ846" s="33"/>
      <c r="AK846" s="33"/>
      <c r="AL846" s="33"/>
      <c r="AM846" s="33"/>
    </row>
    <row r="847" spans="1:39" ht="15.75" customHeight="1">
      <c r="A847" s="35" t="s">
        <v>45</v>
      </c>
      <c r="B847" s="60" t="s">
        <v>50</v>
      </c>
      <c r="C847" s="48" t="s">
        <v>54</v>
      </c>
      <c r="D847" s="48"/>
      <c r="E847" s="48"/>
      <c r="F847" s="222"/>
      <c r="G847" s="242">
        <f t="shared" ref="G847:L847" si="667">ROUND(AVERAGE(G848:G870),2)</f>
        <v>0.84</v>
      </c>
      <c r="H847" s="242">
        <f t="shared" si="667"/>
        <v>0.66</v>
      </c>
      <c r="I847" s="242">
        <f t="shared" si="667"/>
        <v>0.47</v>
      </c>
      <c r="J847" s="242">
        <f t="shared" si="667"/>
        <v>1</v>
      </c>
      <c r="K847" s="242">
        <f t="shared" si="667"/>
        <v>0.93</v>
      </c>
      <c r="L847" s="242">
        <f t="shared" si="667"/>
        <v>0.94</v>
      </c>
      <c r="M847" s="53"/>
      <c r="N847" s="54"/>
      <c r="O847" s="50"/>
      <c r="P847" s="54"/>
      <c r="Q847" s="50"/>
      <c r="R847" s="54"/>
      <c r="S847" s="50"/>
      <c r="T847" s="54"/>
      <c r="U847" s="50"/>
      <c r="V847" s="54"/>
      <c r="W847" s="50"/>
      <c r="X847" s="54"/>
      <c r="Y847" s="50"/>
      <c r="Z847" s="92"/>
      <c r="AA847" s="92"/>
      <c r="AB847" s="33"/>
      <c r="AC847" s="33"/>
      <c r="AD847" s="33"/>
      <c r="AE847" s="33"/>
      <c r="AF847" s="33"/>
      <c r="AG847" s="33"/>
      <c r="AH847" s="33"/>
      <c r="AI847" s="33"/>
      <c r="AJ847" s="33"/>
      <c r="AK847" s="33"/>
      <c r="AL847" s="33"/>
      <c r="AM847" s="33"/>
    </row>
    <row r="848" spans="1:39" ht="15.75" customHeight="1">
      <c r="A848" s="35" t="s">
        <v>45</v>
      </c>
      <c r="B848" s="60" t="s">
        <v>50</v>
      </c>
      <c r="C848" s="50" t="s">
        <v>54</v>
      </c>
      <c r="D848" s="43"/>
      <c r="E848" s="43"/>
      <c r="F848" s="220" t="s">
        <v>4204</v>
      </c>
      <c r="G848" s="228">
        <f t="shared" ref="G848:G870" si="668">IF(N848&lt;0, "N/A", (N848 - AA848)/(Z848-AA848))</f>
        <v>1</v>
      </c>
      <c r="H848" s="228">
        <f t="shared" ref="H848:H870" si="669">IF(P848&lt;0, "N/A", (P848 - AA848)/(Z848-AA848))</f>
        <v>1</v>
      </c>
      <c r="I848" s="228">
        <f t="shared" ref="I848:I870" si="670">IF(R848&lt;0, "N/A", (R848 - AA848)/(Z848-AA848))</f>
        <v>0</v>
      </c>
      <c r="J848" s="228">
        <f t="shared" ref="J848:J870" si="671">IF(T848&lt;0, "N/A", (T848 - AA848)/(Z848-AA848))</f>
        <v>1</v>
      </c>
      <c r="K848" s="228">
        <f t="shared" ref="K848:K870" si="672">IF(V848&lt;0, "N/A", (V848 - AA848)/(Z848-AA848))</f>
        <v>1</v>
      </c>
      <c r="L848" s="228">
        <f t="shared" ref="L848:L870" si="673">IF(X848&lt;0, "N/A", (X848 - AA848)/(Z848-AA848))</f>
        <v>1</v>
      </c>
      <c r="M848" s="44" t="s">
        <v>120</v>
      </c>
      <c r="N848" s="33">
        <v>1</v>
      </c>
      <c r="O848" s="43" t="s">
        <v>4205</v>
      </c>
      <c r="P848" s="33">
        <v>1</v>
      </c>
      <c r="Q848" s="43" t="s">
        <v>4206</v>
      </c>
      <c r="R848" s="33">
        <v>0</v>
      </c>
      <c r="S848" s="43" t="s">
        <v>4207</v>
      </c>
      <c r="T848" s="33">
        <v>1</v>
      </c>
      <c r="U848" s="43" t="s">
        <v>4208</v>
      </c>
      <c r="V848" s="33">
        <v>1</v>
      </c>
      <c r="W848" s="43" t="s">
        <v>4209</v>
      </c>
      <c r="X848" s="33">
        <v>1</v>
      </c>
      <c r="Y848" s="43" t="s">
        <v>4210</v>
      </c>
      <c r="Z848" s="91">
        <v>1</v>
      </c>
      <c r="AA848" s="90">
        <v>0</v>
      </c>
      <c r="AB848" s="33"/>
      <c r="AC848" s="33"/>
      <c r="AD848" s="33"/>
      <c r="AE848" s="33"/>
      <c r="AF848" s="33"/>
      <c r="AG848" s="33"/>
      <c r="AH848" s="33"/>
      <c r="AI848" s="33"/>
      <c r="AJ848" s="33"/>
      <c r="AK848" s="33"/>
      <c r="AL848" s="33"/>
      <c r="AM848" s="33"/>
    </row>
    <row r="849" spans="1:39" ht="15.75" customHeight="1">
      <c r="A849" s="35" t="s">
        <v>45</v>
      </c>
      <c r="B849" s="60" t="s">
        <v>50</v>
      </c>
      <c r="C849" s="50" t="s">
        <v>54</v>
      </c>
      <c r="D849" s="43"/>
      <c r="E849" s="43"/>
      <c r="F849" s="220" t="s">
        <v>4211</v>
      </c>
      <c r="G849" s="228">
        <f t="shared" si="668"/>
        <v>1</v>
      </c>
      <c r="H849" s="228">
        <f t="shared" si="669"/>
        <v>1</v>
      </c>
      <c r="I849" s="228">
        <f t="shared" si="670"/>
        <v>1</v>
      </c>
      <c r="J849" s="228">
        <f t="shared" si="671"/>
        <v>1</v>
      </c>
      <c r="K849" s="228">
        <f t="shared" si="672"/>
        <v>1</v>
      </c>
      <c r="L849" s="228">
        <f t="shared" si="673"/>
        <v>1</v>
      </c>
      <c r="M849" s="44" t="s">
        <v>120</v>
      </c>
      <c r="N849" s="33">
        <v>1</v>
      </c>
      <c r="O849" s="43" t="s">
        <v>4212</v>
      </c>
      <c r="P849" s="33">
        <v>1</v>
      </c>
      <c r="Q849" s="43" t="s">
        <v>4213</v>
      </c>
      <c r="R849" s="33">
        <v>1</v>
      </c>
      <c r="S849" s="43" t="s">
        <v>4214</v>
      </c>
      <c r="T849" s="33">
        <v>1</v>
      </c>
      <c r="U849" s="43" t="s">
        <v>4215</v>
      </c>
      <c r="V849" s="33">
        <v>1</v>
      </c>
      <c r="W849" s="43" t="s">
        <v>4216</v>
      </c>
      <c r="X849" s="33">
        <v>1</v>
      </c>
      <c r="Y849" s="43" t="s">
        <v>4217</v>
      </c>
      <c r="Z849" s="91">
        <v>1</v>
      </c>
      <c r="AA849" s="90">
        <v>0</v>
      </c>
      <c r="AB849" s="33"/>
      <c r="AC849" s="33"/>
      <c r="AD849" s="33"/>
      <c r="AE849" s="33"/>
      <c r="AF849" s="33"/>
      <c r="AG849" s="33"/>
      <c r="AH849" s="33"/>
      <c r="AI849" s="33"/>
      <c r="AJ849" s="33"/>
      <c r="AK849" s="33"/>
      <c r="AL849" s="33"/>
      <c r="AM849" s="33"/>
    </row>
    <row r="850" spans="1:39" ht="15.75" customHeight="1">
      <c r="A850" s="35" t="s">
        <v>45</v>
      </c>
      <c r="B850" s="60" t="s">
        <v>50</v>
      </c>
      <c r="C850" s="50" t="s">
        <v>54</v>
      </c>
      <c r="D850" s="43"/>
      <c r="E850" s="43"/>
      <c r="F850" s="220" t="s">
        <v>4218</v>
      </c>
      <c r="G850" s="228">
        <f t="shared" si="668"/>
        <v>1</v>
      </c>
      <c r="H850" s="228">
        <f t="shared" si="669"/>
        <v>1</v>
      </c>
      <c r="I850" s="228">
        <f t="shared" si="670"/>
        <v>1</v>
      </c>
      <c r="J850" s="228">
        <f t="shared" si="671"/>
        <v>1</v>
      </c>
      <c r="K850" s="228">
        <f t="shared" si="672"/>
        <v>1</v>
      </c>
      <c r="L850" s="228">
        <f t="shared" si="673"/>
        <v>1</v>
      </c>
      <c r="M850" s="44" t="s">
        <v>120</v>
      </c>
      <c r="N850" s="33">
        <v>1</v>
      </c>
      <c r="O850" s="43" t="s">
        <v>4219</v>
      </c>
      <c r="P850" s="33">
        <v>1</v>
      </c>
      <c r="Q850" s="43" t="s">
        <v>4220</v>
      </c>
      <c r="R850" s="33">
        <v>1</v>
      </c>
      <c r="S850" s="43" t="s">
        <v>4221</v>
      </c>
      <c r="T850" s="33">
        <v>1</v>
      </c>
      <c r="U850" s="43" t="s">
        <v>4222</v>
      </c>
      <c r="V850" s="33">
        <v>1</v>
      </c>
      <c r="W850" s="43" t="s">
        <v>4223</v>
      </c>
      <c r="X850" s="33">
        <v>1</v>
      </c>
      <c r="Y850" s="43" t="s">
        <v>4224</v>
      </c>
      <c r="Z850" s="91">
        <v>1</v>
      </c>
      <c r="AA850" s="90">
        <v>0</v>
      </c>
      <c r="AB850" s="33"/>
      <c r="AC850" s="33"/>
      <c r="AD850" s="33"/>
      <c r="AE850" s="33"/>
      <c r="AF850" s="33"/>
      <c r="AG850" s="33"/>
      <c r="AH850" s="33"/>
      <c r="AI850" s="33"/>
      <c r="AJ850" s="33"/>
      <c r="AK850" s="33"/>
      <c r="AL850" s="33"/>
      <c r="AM850" s="33"/>
    </row>
    <row r="851" spans="1:39" ht="15.75" customHeight="1">
      <c r="A851" s="35" t="s">
        <v>45</v>
      </c>
      <c r="B851" s="60" t="s">
        <v>50</v>
      </c>
      <c r="C851" s="50" t="s">
        <v>54</v>
      </c>
      <c r="D851" s="43"/>
      <c r="E851" s="43"/>
      <c r="F851" s="220" t="s">
        <v>4225</v>
      </c>
      <c r="G851" s="228">
        <f t="shared" si="668"/>
        <v>1</v>
      </c>
      <c r="H851" s="228">
        <f t="shared" si="669"/>
        <v>0</v>
      </c>
      <c r="I851" s="228">
        <f t="shared" si="670"/>
        <v>1</v>
      </c>
      <c r="J851" s="228">
        <f t="shared" si="671"/>
        <v>1</v>
      </c>
      <c r="K851" s="228">
        <f t="shared" si="672"/>
        <v>1</v>
      </c>
      <c r="L851" s="228">
        <f t="shared" si="673"/>
        <v>1</v>
      </c>
      <c r="M851" s="44" t="s">
        <v>120</v>
      </c>
      <c r="N851" s="33">
        <v>1</v>
      </c>
      <c r="O851" s="43" t="s">
        <v>4226</v>
      </c>
      <c r="P851" s="33">
        <v>0</v>
      </c>
      <c r="Q851" s="43" t="s">
        <v>4227</v>
      </c>
      <c r="R851" s="33">
        <v>1</v>
      </c>
      <c r="S851" s="43" t="s">
        <v>4228</v>
      </c>
      <c r="T851" s="33">
        <v>1</v>
      </c>
      <c r="U851" s="43" t="s">
        <v>4229</v>
      </c>
      <c r="V851" s="33">
        <v>1</v>
      </c>
      <c r="W851" s="43" t="s">
        <v>4230</v>
      </c>
      <c r="X851" s="33">
        <v>1</v>
      </c>
      <c r="Y851" s="43" t="s">
        <v>4231</v>
      </c>
      <c r="Z851" s="91">
        <v>1</v>
      </c>
      <c r="AA851" s="90">
        <v>0</v>
      </c>
      <c r="AB851" s="33"/>
      <c r="AC851" s="33"/>
      <c r="AD851" s="33"/>
      <c r="AE851" s="33"/>
      <c r="AF851" s="33"/>
      <c r="AG851" s="33"/>
      <c r="AH851" s="33"/>
      <c r="AI851" s="33"/>
      <c r="AJ851" s="33"/>
      <c r="AK851" s="33"/>
      <c r="AL851" s="33"/>
      <c r="AM851" s="33"/>
    </row>
    <row r="852" spans="1:39" ht="15.75" customHeight="1">
      <c r="A852" s="35" t="s">
        <v>45</v>
      </c>
      <c r="B852" s="60" t="s">
        <v>50</v>
      </c>
      <c r="C852" s="50" t="s">
        <v>54</v>
      </c>
      <c r="D852" s="43"/>
      <c r="E852" s="43"/>
      <c r="F852" s="220" t="s">
        <v>4232</v>
      </c>
      <c r="G852" s="228">
        <f t="shared" si="668"/>
        <v>1</v>
      </c>
      <c r="H852" s="228">
        <f t="shared" si="669"/>
        <v>1</v>
      </c>
      <c r="I852" s="228">
        <f t="shared" si="670"/>
        <v>1</v>
      </c>
      <c r="J852" s="228">
        <f t="shared" si="671"/>
        <v>1</v>
      </c>
      <c r="K852" s="228">
        <f t="shared" si="672"/>
        <v>1</v>
      </c>
      <c r="L852" s="228">
        <f t="shared" si="673"/>
        <v>1</v>
      </c>
      <c r="M852" s="44" t="s">
        <v>120</v>
      </c>
      <c r="N852" s="33">
        <v>1</v>
      </c>
      <c r="O852" s="43" t="s">
        <v>4233</v>
      </c>
      <c r="P852" s="33">
        <v>1</v>
      </c>
      <c r="Q852" s="43" t="s">
        <v>4234</v>
      </c>
      <c r="R852" s="33">
        <v>1</v>
      </c>
      <c r="S852" s="43" t="s">
        <v>4235</v>
      </c>
      <c r="T852" s="33">
        <v>1</v>
      </c>
      <c r="U852" s="43" t="s">
        <v>4236</v>
      </c>
      <c r="V852" s="33">
        <v>1</v>
      </c>
      <c r="W852" s="43" t="s">
        <v>4237</v>
      </c>
      <c r="X852" s="33">
        <v>1</v>
      </c>
      <c r="Y852" s="43" t="s">
        <v>129</v>
      </c>
      <c r="Z852" s="91">
        <v>1</v>
      </c>
      <c r="AA852" s="90">
        <v>0</v>
      </c>
      <c r="AB852" s="33"/>
      <c r="AC852" s="33"/>
      <c r="AD852" s="33"/>
      <c r="AE852" s="33"/>
      <c r="AF852" s="33"/>
      <c r="AG852" s="33"/>
      <c r="AH852" s="33"/>
      <c r="AI852" s="33"/>
      <c r="AJ852" s="33"/>
      <c r="AK852" s="33"/>
      <c r="AL852" s="33"/>
      <c r="AM852" s="33"/>
    </row>
    <row r="853" spans="1:39" ht="15.75" customHeight="1">
      <c r="A853" s="35" t="s">
        <v>45</v>
      </c>
      <c r="B853" s="60" t="s">
        <v>50</v>
      </c>
      <c r="C853" s="50" t="s">
        <v>54</v>
      </c>
      <c r="D853" s="43"/>
      <c r="E853" s="43"/>
      <c r="F853" s="220" t="s">
        <v>4238</v>
      </c>
      <c r="G853" s="228">
        <f t="shared" si="668"/>
        <v>1</v>
      </c>
      <c r="H853" s="228">
        <f t="shared" si="669"/>
        <v>1</v>
      </c>
      <c r="I853" s="228">
        <f t="shared" si="670"/>
        <v>0</v>
      </c>
      <c r="J853" s="228">
        <f t="shared" si="671"/>
        <v>1</v>
      </c>
      <c r="K853" s="228">
        <f t="shared" si="672"/>
        <v>1</v>
      </c>
      <c r="L853" s="228">
        <f t="shared" si="673"/>
        <v>1</v>
      </c>
      <c r="M853" s="44" t="s">
        <v>120</v>
      </c>
      <c r="N853" s="33">
        <v>1</v>
      </c>
      <c r="O853" s="43" t="s">
        <v>4239</v>
      </c>
      <c r="P853" s="33">
        <v>1</v>
      </c>
      <c r="Q853" s="43" t="s">
        <v>4240</v>
      </c>
      <c r="R853" s="33">
        <v>0</v>
      </c>
      <c r="S853" s="43" t="s">
        <v>4241</v>
      </c>
      <c r="T853" s="33">
        <v>1</v>
      </c>
      <c r="U853" s="43" t="s">
        <v>4242</v>
      </c>
      <c r="V853" s="33">
        <v>1</v>
      </c>
      <c r="W853" s="43" t="s">
        <v>4243</v>
      </c>
      <c r="X853" s="33">
        <v>1</v>
      </c>
      <c r="Y853" s="43" t="s">
        <v>4244</v>
      </c>
      <c r="Z853" s="91">
        <v>1</v>
      </c>
      <c r="AA853" s="90">
        <v>0</v>
      </c>
      <c r="AB853" s="33"/>
      <c r="AC853" s="33"/>
      <c r="AD853" s="33"/>
      <c r="AE853" s="33"/>
      <c r="AF853" s="33"/>
      <c r="AG853" s="33"/>
      <c r="AH853" s="33"/>
      <c r="AI853" s="33"/>
      <c r="AJ853" s="33"/>
      <c r="AK853" s="33"/>
      <c r="AL853" s="33"/>
      <c r="AM853" s="33"/>
    </row>
    <row r="854" spans="1:39" ht="15.75" customHeight="1">
      <c r="A854" s="35" t="s">
        <v>45</v>
      </c>
      <c r="B854" s="60" t="s">
        <v>50</v>
      </c>
      <c r="C854" s="50" t="s">
        <v>54</v>
      </c>
      <c r="D854" s="43"/>
      <c r="E854" s="43"/>
      <c r="F854" s="220" t="s">
        <v>4245</v>
      </c>
      <c r="G854" s="228">
        <f t="shared" si="668"/>
        <v>1</v>
      </c>
      <c r="H854" s="228">
        <f t="shared" si="669"/>
        <v>1</v>
      </c>
      <c r="I854" s="228">
        <f t="shared" si="670"/>
        <v>1</v>
      </c>
      <c r="J854" s="228">
        <f t="shared" si="671"/>
        <v>1</v>
      </c>
      <c r="K854" s="228">
        <f t="shared" si="672"/>
        <v>1</v>
      </c>
      <c r="L854" s="228">
        <f t="shared" si="673"/>
        <v>1</v>
      </c>
      <c r="M854" s="44" t="s">
        <v>120</v>
      </c>
      <c r="N854" s="33">
        <v>1</v>
      </c>
      <c r="O854" s="43" t="s">
        <v>4246</v>
      </c>
      <c r="P854" s="33">
        <v>1</v>
      </c>
      <c r="Q854" s="43" t="s">
        <v>4247</v>
      </c>
      <c r="R854" s="33">
        <v>1</v>
      </c>
      <c r="S854" s="43" t="s">
        <v>4248</v>
      </c>
      <c r="T854" s="33">
        <v>1</v>
      </c>
      <c r="U854" s="43" t="s">
        <v>4249</v>
      </c>
      <c r="V854" s="33">
        <v>1</v>
      </c>
      <c r="W854" s="43" t="s">
        <v>4250</v>
      </c>
      <c r="X854" s="33">
        <v>1</v>
      </c>
      <c r="Y854" s="43" t="s">
        <v>4251</v>
      </c>
      <c r="Z854" s="91">
        <v>1</v>
      </c>
      <c r="AA854" s="90">
        <v>0</v>
      </c>
      <c r="AB854" s="33"/>
      <c r="AC854" s="33"/>
      <c r="AD854" s="33"/>
      <c r="AE854" s="33"/>
      <c r="AF854" s="33"/>
      <c r="AG854" s="33"/>
      <c r="AH854" s="33"/>
      <c r="AI854" s="33"/>
      <c r="AJ854" s="33"/>
      <c r="AK854" s="33"/>
      <c r="AL854" s="33"/>
      <c r="AM854" s="33"/>
    </row>
    <row r="855" spans="1:39" ht="15.75" customHeight="1">
      <c r="A855" s="35" t="s">
        <v>45</v>
      </c>
      <c r="B855" s="60" t="s">
        <v>50</v>
      </c>
      <c r="C855" s="50" t="s">
        <v>54</v>
      </c>
      <c r="D855" s="43"/>
      <c r="E855" s="43"/>
      <c r="F855" s="220" t="s">
        <v>4252</v>
      </c>
      <c r="G855" s="228">
        <f t="shared" si="668"/>
        <v>1</v>
      </c>
      <c r="H855" s="228">
        <f t="shared" si="669"/>
        <v>1</v>
      </c>
      <c r="I855" s="228">
        <f t="shared" si="670"/>
        <v>0.5</v>
      </c>
      <c r="J855" s="228">
        <f t="shared" si="671"/>
        <v>1</v>
      </c>
      <c r="K855" s="228">
        <f t="shared" si="672"/>
        <v>0.5</v>
      </c>
      <c r="L855" s="228">
        <f t="shared" si="673"/>
        <v>1</v>
      </c>
      <c r="M855" s="44" t="s">
        <v>120</v>
      </c>
      <c r="N855" s="33">
        <v>1</v>
      </c>
      <c r="O855" s="43" t="s">
        <v>4253</v>
      </c>
      <c r="P855" s="33">
        <v>1</v>
      </c>
      <c r="Q855" s="43" t="s">
        <v>4254</v>
      </c>
      <c r="R855" s="33">
        <v>0.5</v>
      </c>
      <c r="S855" s="43" t="s">
        <v>4255</v>
      </c>
      <c r="T855" s="33">
        <v>1</v>
      </c>
      <c r="U855" s="43" t="s">
        <v>4256</v>
      </c>
      <c r="V855" s="33">
        <v>0.5</v>
      </c>
      <c r="W855" s="43" t="s">
        <v>4257</v>
      </c>
      <c r="X855" s="33">
        <v>1</v>
      </c>
      <c r="Y855" s="43" t="s">
        <v>4258</v>
      </c>
      <c r="Z855" s="91">
        <v>1</v>
      </c>
      <c r="AA855" s="90">
        <v>0</v>
      </c>
      <c r="AB855" s="33"/>
      <c r="AC855" s="33"/>
      <c r="AD855" s="33"/>
      <c r="AE855" s="33"/>
      <c r="AF855" s="33"/>
      <c r="AG855" s="33"/>
      <c r="AH855" s="33"/>
      <c r="AI855" s="33"/>
      <c r="AJ855" s="33"/>
      <c r="AK855" s="33"/>
      <c r="AL855" s="33"/>
      <c r="AM855" s="33"/>
    </row>
    <row r="856" spans="1:39" ht="15.75" customHeight="1">
      <c r="A856" s="35" t="s">
        <v>45</v>
      </c>
      <c r="B856" s="60" t="s">
        <v>50</v>
      </c>
      <c r="C856" s="50" t="s">
        <v>54</v>
      </c>
      <c r="D856" s="43"/>
      <c r="E856" s="43"/>
      <c r="F856" s="220" t="s">
        <v>4259</v>
      </c>
      <c r="G856" s="228">
        <f t="shared" si="668"/>
        <v>0.5</v>
      </c>
      <c r="H856" s="228">
        <f t="shared" si="669"/>
        <v>0.5</v>
      </c>
      <c r="I856" s="228">
        <f t="shared" si="670"/>
        <v>0</v>
      </c>
      <c r="J856" s="228">
        <f t="shared" si="671"/>
        <v>1</v>
      </c>
      <c r="K856" s="228">
        <f t="shared" si="672"/>
        <v>1</v>
      </c>
      <c r="L856" s="228">
        <f t="shared" si="673"/>
        <v>1</v>
      </c>
      <c r="M856" s="44" t="s">
        <v>120</v>
      </c>
      <c r="N856" s="33">
        <v>0.5</v>
      </c>
      <c r="O856" s="43" t="s">
        <v>4260</v>
      </c>
      <c r="P856" s="185">
        <v>0.5</v>
      </c>
      <c r="Q856" s="43" t="s">
        <v>4261</v>
      </c>
      <c r="R856" s="33">
        <v>0</v>
      </c>
      <c r="S856" s="43" t="s">
        <v>4262</v>
      </c>
      <c r="T856" s="33">
        <v>1</v>
      </c>
      <c r="U856" s="43" t="s">
        <v>4263</v>
      </c>
      <c r="V856" s="33">
        <v>1</v>
      </c>
      <c r="W856" s="43" t="s">
        <v>4264</v>
      </c>
      <c r="X856" s="33">
        <v>1</v>
      </c>
      <c r="Y856" s="43" t="s">
        <v>4265</v>
      </c>
      <c r="Z856" s="91">
        <v>1</v>
      </c>
      <c r="AA856" s="90">
        <v>0</v>
      </c>
      <c r="AB856" s="33"/>
      <c r="AC856" s="33"/>
      <c r="AD856" s="33"/>
      <c r="AE856" s="33"/>
      <c r="AF856" s="33"/>
      <c r="AG856" s="33"/>
      <c r="AH856" s="33"/>
      <c r="AI856" s="33"/>
      <c r="AJ856" s="33"/>
      <c r="AK856" s="33"/>
      <c r="AL856" s="33"/>
      <c r="AM856" s="33"/>
    </row>
    <row r="857" spans="1:39" ht="15.75" customHeight="1">
      <c r="A857" s="35" t="s">
        <v>45</v>
      </c>
      <c r="B857" s="60" t="s">
        <v>50</v>
      </c>
      <c r="C857" s="50" t="s">
        <v>54</v>
      </c>
      <c r="D857" s="43"/>
      <c r="E857" s="43"/>
      <c r="F857" s="220" t="s">
        <v>4266</v>
      </c>
      <c r="G857" s="228">
        <f t="shared" si="668"/>
        <v>0.5</v>
      </c>
      <c r="H857" s="228">
        <f t="shared" si="669"/>
        <v>0.5</v>
      </c>
      <c r="I857" s="228">
        <f t="shared" si="670"/>
        <v>0.5</v>
      </c>
      <c r="J857" s="228">
        <f t="shared" si="671"/>
        <v>1</v>
      </c>
      <c r="K857" s="228">
        <f t="shared" si="672"/>
        <v>0.5</v>
      </c>
      <c r="L857" s="228">
        <f t="shared" si="673"/>
        <v>0.5</v>
      </c>
      <c r="M857" s="44" t="s">
        <v>120</v>
      </c>
      <c r="N857" s="33">
        <v>0.5</v>
      </c>
      <c r="O857" s="43" t="s">
        <v>4267</v>
      </c>
      <c r="P857" s="185">
        <v>0.5</v>
      </c>
      <c r="Q857" s="43" t="s">
        <v>4268</v>
      </c>
      <c r="R857" s="33">
        <v>0.5</v>
      </c>
      <c r="S857" s="43" t="s">
        <v>4269</v>
      </c>
      <c r="T857" s="33">
        <v>1</v>
      </c>
      <c r="U857" s="43" t="s">
        <v>129</v>
      </c>
      <c r="V857" s="33">
        <v>0.5</v>
      </c>
      <c r="W857" s="43" t="s">
        <v>4270</v>
      </c>
      <c r="X857" s="33">
        <v>0.5</v>
      </c>
      <c r="Y857" s="43" t="s">
        <v>4271</v>
      </c>
      <c r="Z857" s="91">
        <v>1</v>
      </c>
      <c r="AA857" s="90">
        <v>0</v>
      </c>
      <c r="AB857" s="33"/>
      <c r="AC857" s="33"/>
      <c r="AD857" s="33"/>
      <c r="AE857" s="33"/>
      <c r="AF857" s="33"/>
      <c r="AG857" s="33"/>
      <c r="AH857" s="33"/>
      <c r="AI857" s="33"/>
      <c r="AJ857" s="33"/>
      <c r="AK857" s="33"/>
      <c r="AL857" s="33"/>
      <c r="AM857" s="33"/>
    </row>
    <row r="858" spans="1:39" ht="15.75" customHeight="1">
      <c r="A858" s="35" t="s">
        <v>45</v>
      </c>
      <c r="B858" s="60" t="s">
        <v>50</v>
      </c>
      <c r="C858" s="50" t="s">
        <v>54</v>
      </c>
      <c r="D858" s="43"/>
      <c r="E858" s="43"/>
      <c r="F858" s="220" t="s">
        <v>4272</v>
      </c>
      <c r="G858" s="228">
        <f t="shared" si="668"/>
        <v>0.5</v>
      </c>
      <c r="H858" s="228">
        <f t="shared" si="669"/>
        <v>1</v>
      </c>
      <c r="I858" s="228">
        <f t="shared" si="670"/>
        <v>1</v>
      </c>
      <c r="J858" s="228">
        <f t="shared" si="671"/>
        <v>1</v>
      </c>
      <c r="K858" s="228">
        <f t="shared" si="672"/>
        <v>1</v>
      </c>
      <c r="L858" s="228">
        <f t="shared" si="673"/>
        <v>0.5</v>
      </c>
      <c r="M858" s="44" t="s">
        <v>120</v>
      </c>
      <c r="N858" s="33">
        <v>0.5</v>
      </c>
      <c r="O858" s="43" t="s">
        <v>4273</v>
      </c>
      <c r="P858" s="33">
        <v>1</v>
      </c>
      <c r="Q858" s="43" t="s">
        <v>4274</v>
      </c>
      <c r="R858" s="33">
        <v>1</v>
      </c>
      <c r="S858" s="43" t="s">
        <v>4275</v>
      </c>
      <c r="T858" s="33">
        <v>1</v>
      </c>
      <c r="U858" s="43" t="s">
        <v>4276</v>
      </c>
      <c r="V858" s="33">
        <v>1</v>
      </c>
      <c r="W858" s="43" t="s">
        <v>4277</v>
      </c>
      <c r="X858" s="33">
        <v>0.5</v>
      </c>
      <c r="Y858" s="43" t="s">
        <v>4278</v>
      </c>
      <c r="Z858" s="91">
        <v>1</v>
      </c>
      <c r="AA858" s="90">
        <v>0</v>
      </c>
      <c r="AB858" s="33"/>
      <c r="AC858" s="33"/>
      <c r="AD858" s="33"/>
      <c r="AE858" s="33"/>
      <c r="AF858" s="33"/>
      <c r="AG858" s="33"/>
      <c r="AH858" s="33"/>
      <c r="AI858" s="33"/>
      <c r="AJ858" s="33"/>
      <c r="AK858" s="33"/>
      <c r="AL858" s="33"/>
      <c r="AM858" s="33"/>
    </row>
    <row r="859" spans="1:39" ht="15.75" customHeight="1">
      <c r="A859" s="35" t="s">
        <v>45</v>
      </c>
      <c r="B859" s="60" t="s">
        <v>50</v>
      </c>
      <c r="C859" s="50" t="s">
        <v>54</v>
      </c>
      <c r="D859" s="43"/>
      <c r="E859" s="43"/>
      <c r="F859" s="220" t="s">
        <v>4279</v>
      </c>
      <c r="G859" s="228">
        <f t="shared" si="668"/>
        <v>1</v>
      </c>
      <c r="H859" s="228">
        <f t="shared" si="669"/>
        <v>0.5</v>
      </c>
      <c r="I859" s="228">
        <f t="shared" si="670"/>
        <v>0</v>
      </c>
      <c r="J859" s="228">
        <f t="shared" si="671"/>
        <v>1</v>
      </c>
      <c r="K859" s="228">
        <f t="shared" si="672"/>
        <v>1</v>
      </c>
      <c r="L859" s="228">
        <f t="shared" si="673"/>
        <v>1</v>
      </c>
      <c r="M859" s="44" t="s">
        <v>120</v>
      </c>
      <c r="N859" s="33">
        <v>1</v>
      </c>
      <c r="O859" s="43" t="s">
        <v>4280</v>
      </c>
      <c r="P859" s="33">
        <v>0.5</v>
      </c>
      <c r="Q859" s="43" t="s">
        <v>4281</v>
      </c>
      <c r="R859" s="185">
        <v>0</v>
      </c>
      <c r="S859" s="43" t="s">
        <v>4282</v>
      </c>
      <c r="T859" s="33">
        <v>1</v>
      </c>
      <c r="U859" s="43" t="s">
        <v>4283</v>
      </c>
      <c r="V859" s="33">
        <v>1</v>
      </c>
      <c r="W859" s="43" t="s">
        <v>4284</v>
      </c>
      <c r="X859" s="33">
        <v>1</v>
      </c>
      <c r="Y859" s="43" t="s">
        <v>4285</v>
      </c>
      <c r="Z859" s="91">
        <v>1</v>
      </c>
      <c r="AA859" s="90">
        <v>0</v>
      </c>
      <c r="AB859" s="33"/>
      <c r="AC859" s="33"/>
      <c r="AD859" s="33"/>
      <c r="AE859" s="33"/>
      <c r="AF859" s="33"/>
      <c r="AG859" s="33"/>
      <c r="AH859" s="33"/>
      <c r="AI859" s="33"/>
      <c r="AJ859" s="33"/>
      <c r="AK859" s="33"/>
      <c r="AL859" s="33"/>
      <c r="AM859" s="33"/>
    </row>
    <row r="860" spans="1:39" ht="15.75" customHeight="1">
      <c r="A860" s="35" t="s">
        <v>45</v>
      </c>
      <c r="B860" s="60" t="s">
        <v>50</v>
      </c>
      <c r="C860" s="50" t="s">
        <v>54</v>
      </c>
      <c r="D860" s="43"/>
      <c r="E860" s="43"/>
      <c r="F860" s="220" t="s">
        <v>4286</v>
      </c>
      <c r="G860" s="228">
        <f t="shared" si="668"/>
        <v>0.5</v>
      </c>
      <c r="H860" s="228">
        <f t="shared" si="669"/>
        <v>0</v>
      </c>
      <c r="I860" s="228">
        <f t="shared" si="670"/>
        <v>0</v>
      </c>
      <c r="J860" s="228">
        <f t="shared" si="671"/>
        <v>1</v>
      </c>
      <c r="K860" s="228" t="str">
        <f t="shared" si="672"/>
        <v>N/A</v>
      </c>
      <c r="L860" s="228">
        <f t="shared" si="673"/>
        <v>1</v>
      </c>
      <c r="M860" s="44" t="s">
        <v>120</v>
      </c>
      <c r="N860" s="185">
        <v>0.5</v>
      </c>
      <c r="O860" s="43" t="s">
        <v>4287</v>
      </c>
      <c r="P860" s="185">
        <v>0</v>
      </c>
      <c r="Q860" s="43" t="s">
        <v>4288</v>
      </c>
      <c r="R860" s="33">
        <v>0</v>
      </c>
      <c r="S860" s="43" t="s">
        <v>4289</v>
      </c>
      <c r="T860" s="33">
        <v>1</v>
      </c>
      <c r="U860" s="43" t="s">
        <v>4290</v>
      </c>
      <c r="V860" s="185">
        <v>-1</v>
      </c>
      <c r="W860" s="186" t="s">
        <v>4050</v>
      </c>
      <c r="X860" s="33">
        <v>1</v>
      </c>
      <c r="Y860" s="43" t="s">
        <v>4291</v>
      </c>
      <c r="Z860" s="91">
        <v>1</v>
      </c>
      <c r="AA860" s="90">
        <v>0</v>
      </c>
      <c r="AB860" s="33"/>
      <c r="AC860" s="33"/>
      <c r="AD860" s="33"/>
      <c r="AE860" s="33"/>
      <c r="AF860" s="33"/>
      <c r="AG860" s="33"/>
      <c r="AH860" s="33"/>
      <c r="AI860" s="33"/>
      <c r="AJ860" s="33"/>
      <c r="AK860" s="33"/>
      <c r="AL860" s="33"/>
      <c r="AM860" s="33"/>
    </row>
    <row r="861" spans="1:39" ht="15.75" customHeight="1">
      <c r="A861" s="35" t="s">
        <v>45</v>
      </c>
      <c r="B861" s="60" t="s">
        <v>50</v>
      </c>
      <c r="C861" s="50" t="s">
        <v>54</v>
      </c>
      <c r="D861" s="43"/>
      <c r="E861" s="43"/>
      <c r="F861" s="220" t="s">
        <v>4292</v>
      </c>
      <c r="G861" s="228">
        <f t="shared" si="668"/>
        <v>1</v>
      </c>
      <c r="H861" s="228">
        <f t="shared" si="669"/>
        <v>0.5</v>
      </c>
      <c r="I861" s="228">
        <f t="shared" si="670"/>
        <v>0</v>
      </c>
      <c r="J861" s="228">
        <f t="shared" si="671"/>
        <v>1</v>
      </c>
      <c r="K861" s="228">
        <f t="shared" si="672"/>
        <v>1</v>
      </c>
      <c r="L861" s="228">
        <f t="shared" si="673"/>
        <v>1</v>
      </c>
      <c r="M861" s="44" t="s">
        <v>142</v>
      </c>
      <c r="N861" s="33">
        <v>1</v>
      </c>
      <c r="O861" s="43" t="s">
        <v>4293</v>
      </c>
      <c r="P861" s="33">
        <v>0.5</v>
      </c>
      <c r="Q861" s="43" t="s">
        <v>4294</v>
      </c>
      <c r="R861" s="185">
        <v>0</v>
      </c>
      <c r="S861" s="43" t="s">
        <v>4295</v>
      </c>
      <c r="T861" s="33">
        <v>1</v>
      </c>
      <c r="U861" s="43" t="s">
        <v>129</v>
      </c>
      <c r="V861" s="33">
        <v>1</v>
      </c>
      <c r="W861" s="43" t="s">
        <v>4296</v>
      </c>
      <c r="X861" s="33">
        <v>1</v>
      </c>
      <c r="Y861" s="43" t="s">
        <v>4297</v>
      </c>
      <c r="Z861" s="91">
        <v>1</v>
      </c>
      <c r="AA861" s="90">
        <v>0</v>
      </c>
      <c r="AB861" s="33"/>
      <c r="AC861" s="33"/>
      <c r="AD861" s="33"/>
      <c r="AE861" s="33"/>
      <c r="AF861" s="33"/>
      <c r="AG861" s="33"/>
      <c r="AH861" s="33"/>
      <c r="AI861" s="33"/>
      <c r="AJ861" s="33"/>
      <c r="AK861" s="33"/>
      <c r="AL861" s="33"/>
      <c r="AM861" s="33"/>
    </row>
    <row r="862" spans="1:39" ht="15.75" customHeight="1">
      <c r="A862" s="35" t="s">
        <v>45</v>
      </c>
      <c r="B862" s="60" t="s">
        <v>50</v>
      </c>
      <c r="C862" s="50" t="s">
        <v>54</v>
      </c>
      <c r="D862" s="43"/>
      <c r="E862" s="43"/>
      <c r="F862" s="220" t="s">
        <v>4298</v>
      </c>
      <c r="G862" s="228">
        <f t="shared" si="668"/>
        <v>1</v>
      </c>
      <c r="H862" s="228">
        <f t="shared" si="669"/>
        <v>0.5</v>
      </c>
      <c r="I862" s="228">
        <f t="shared" si="670"/>
        <v>0.5</v>
      </c>
      <c r="J862" s="228">
        <f t="shared" si="671"/>
        <v>1</v>
      </c>
      <c r="K862" s="228">
        <f t="shared" si="672"/>
        <v>1</v>
      </c>
      <c r="L862" s="228">
        <f t="shared" si="673"/>
        <v>1</v>
      </c>
      <c r="M862" s="44" t="s">
        <v>120</v>
      </c>
      <c r="N862" s="33">
        <v>1</v>
      </c>
      <c r="O862" s="43" t="s">
        <v>129</v>
      </c>
      <c r="P862" s="33">
        <v>0.5</v>
      </c>
      <c r="Q862" s="43" t="s">
        <v>4299</v>
      </c>
      <c r="R862" s="33">
        <v>0.5</v>
      </c>
      <c r="S862" s="43" t="s">
        <v>4300</v>
      </c>
      <c r="T862" s="33">
        <v>1</v>
      </c>
      <c r="U862" s="43" t="s">
        <v>4301</v>
      </c>
      <c r="V862" s="33">
        <v>1</v>
      </c>
      <c r="W862" s="43" t="s">
        <v>4302</v>
      </c>
      <c r="X862" s="33">
        <v>1</v>
      </c>
      <c r="Y862" s="43" t="s">
        <v>4303</v>
      </c>
      <c r="Z862" s="91">
        <v>1</v>
      </c>
      <c r="AA862" s="90">
        <v>0</v>
      </c>
      <c r="AB862" s="33"/>
      <c r="AC862" s="33"/>
      <c r="AD862" s="33"/>
      <c r="AE862" s="33"/>
      <c r="AF862" s="33"/>
      <c r="AG862" s="33"/>
      <c r="AH862" s="33"/>
      <c r="AI862" s="33"/>
      <c r="AJ862" s="33"/>
      <c r="AK862" s="33"/>
      <c r="AL862" s="33"/>
      <c r="AM862" s="33"/>
    </row>
    <row r="863" spans="1:39" ht="15.75" customHeight="1">
      <c r="A863" s="35" t="s">
        <v>45</v>
      </c>
      <c r="B863" s="60" t="s">
        <v>50</v>
      </c>
      <c r="C863" s="50" t="s">
        <v>54</v>
      </c>
      <c r="D863" s="43"/>
      <c r="E863" s="43"/>
      <c r="F863" s="220" t="s">
        <v>4304</v>
      </c>
      <c r="G863" s="228">
        <f t="shared" si="668"/>
        <v>0.5</v>
      </c>
      <c r="H863" s="228">
        <f t="shared" si="669"/>
        <v>0</v>
      </c>
      <c r="I863" s="228">
        <f t="shared" si="670"/>
        <v>0</v>
      </c>
      <c r="J863" s="228">
        <f t="shared" si="671"/>
        <v>1</v>
      </c>
      <c r="K863" s="228">
        <f t="shared" si="672"/>
        <v>1</v>
      </c>
      <c r="L863" s="228">
        <f t="shared" si="673"/>
        <v>1</v>
      </c>
      <c r="M863" s="44" t="s">
        <v>120</v>
      </c>
      <c r="N863" s="33">
        <v>0.5</v>
      </c>
      <c r="O863" s="43" t="s">
        <v>4305</v>
      </c>
      <c r="P863" s="33">
        <v>0</v>
      </c>
      <c r="Q863" s="43" t="s">
        <v>4306</v>
      </c>
      <c r="R863" s="33">
        <v>0</v>
      </c>
      <c r="S863" s="43" t="s">
        <v>4307</v>
      </c>
      <c r="T863" s="33">
        <v>1</v>
      </c>
      <c r="U863" s="43" t="s">
        <v>4308</v>
      </c>
      <c r="V863" s="33">
        <v>1</v>
      </c>
      <c r="W863" s="43" t="s">
        <v>4309</v>
      </c>
      <c r="X863" s="33">
        <v>1</v>
      </c>
      <c r="Y863" s="43" t="s">
        <v>4310</v>
      </c>
      <c r="Z863" s="91">
        <v>1</v>
      </c>
      <c r="AA863" s="90">
        <v>0</v>
      </c>
      <c r="AB863" s="33"/>
      <c r="AC863" s="33"/>
      <c r="AD863" s="33"/>
      <c r="AE863" s="33"/>
      <c r="AF863" s="33"/>
      <c r="AG863" s="33"/>
      <c r="AH863" s="33"/>
      <c r="AI863" s="33"/>
      <c r="AJ863" s="33"/>
      <c r="AK863" s="33"/>
      <c r="AL863" s="33"/>
      <c r="AM863" s="33"/>
    </row>
    <row r="864" spans="1:39" ht="15.75" customHeight="1">
      <c r="A864" s="35" t="s">
        <v>45</v>
      </c>
      <c r="B864" s="60" t="s">
        <v>50</v>
      </c>
      <c r="C864" s="50" t="s">
        <v>54</v>
      </c>
      <c r="D864" s="43"/>
      <c r="E864" s="43"/>
      <c r="F864" s="220" t="s">
        <v>4311</v>
      </c>
      <c r="G864" s="228" t="str">
        <f t="shared" si="668"/>
        <v>N/A</v>
      </c>
      <c r="H864" s="228" t="str">
        <f t="shared" si="669"/>
        <v>N/A</v>
      </c>
      <c r="I864" s="228" t="str">
        <f t="shared" si="670"/>
        <v>N/A</v>
      </c>
      <c r="J864" s="228" t="str">
        <f t="shared" si="671"/>
        <v>N/A</v>
      </c>
      <c r="K864" s="228" t="str">
        <f t="shared" si="672"/>
        <v>N/A</v>
      </c>
      <c r="L864" s="228" t="str">
        <f t="shared" si="673"/>
        <v>N/A</v>
      </c>
      <c r="M864" s="44" t="s">
        <v>1457</v>
      </c>
      <c r="N864" s="33">
        <v>-1</v>
      </c>
      <c r="O864" s="43" t="s">
        <v>4312</v>
      </c>
      <c r="P864" s="33">
        <v>-1</v>
      </c>
      <c r="Q864" s="43" t="s">
        <v>4313</v>
      </c>
      <c r="R864" s="33">
        <v>-1</v>
      </c>
      <c r="S864" s="186" t="s">
        <v>4314</v>
      </c>
      <c r="T864" s="33">
        <v>-1</v>
      </c>
      <c r="U864" s="43" t="s">
        <v>4315</v>
      </c>
      <c r="V864" s="33">
        <v>-1</v>
      </c>
      <c r="W864" s="43" t="s">
        <v>4316</v>
      </c>
      <c r="X864" s="33">
        <v>-1</v>
      </c>
      <c r="Y864" s="43" t="s">
        <v>4317</v>
      </c>
      <c r="Z864" s="81"/>
      <c r="AA864" s="81"/>
      <c r="AB864" s="33"/>
      <c r="AC864" s="33"/>
      <c r="AD864" s="33"/>
      <c r="AE864" s="33"/>
      <c r="AF864" s="33"/>
      <c r="AG864" s="33"/>
      <c r="AH864" s="33"/>
      <c r="AI864" s="33"/>
      <c r="AJ864" s="33"/>
      <c r="AK864" s="33"/>
      <c r="AL864" s="33"/>
      <c r="AM864" s="33"/>
    </row>
    <row r="865" spans="1:39" ht="15.75" customHeight="1">
      <c r="A865" s="35" t="s">
        <v>45</v>
      </c>
      <c r="B865" s="60" t="s">
        <v>50</v>
      </c>
      <c r="C865" s="50" t="s">
        <v>54</v>
      </c>
      <c r="D865" s="43"/>
      <c r="E865" s="43"/>
      <c r="F865" s="220" t="s">
        <v>4318</v>
      </c>
      <c r="G865" s="228" t="str">
        <f t="shared" si="668"/>
        <v>N/A</v>
      </c>
      <c r="H865" s="228" t="str">
        <f t="shared" si="669"/>
        <v>N/A</v>
      </c>
      <c r="I865" s="228" t="str">
        <f t="shared" si="670"/>
        <v>N/A</v>
      </c>
      <c r="J865" s="228" t="str">
        <f t="shared" si="671"/>
        <v>N/A</v>
      </c>
      <c r="K865" s="228" t="str">
        <f t="shared" si="672"/>
        <v>N/A</v>
      </c>
      <c r="L865" s="228" t="str">
        <f t="shared" si="673"/>
        <v>N/A</v>
      </c>
      <c r="M865" s="44" t="s">
        <v>1457</v>
      </c>
      <c r="N865" s="33">
        <v>-1</v>
      </c>
      <c r="O865" s="43"/>
      <c r="P865" s="33">
        <v>-1</v>
      </c>
      <c r="Q865" s="43" t="s">
        <v>4313</v>
      </c>
      <c r="R865" s="33">
        <v>-1</v>
      </c>
      <c r="S865" s="43" t="s">
        <v>4319</v>
      </c>
      <c r="T865" s="33">
        <v>-1</v>
      </c>
      <c r="U865" s="43" t="s">
        <v>791</v>
      </c>
      <c r="V865" s="33">
        <v>-1</v>
      </c>
      <c r="W865" s="43" t="s">
        <v>4050</v>
      </c>
      <c r="X865" s="33">
        <v>-1</v>
      </c>
      <c r="Y865" s="43" t="s">
        <v>129</v>
      </c>
      <c r="Z865" s="81"/>
      <c r="AA865" s="81"/>
      <c r="AB865" s="33"/>
      <c r="AC865" s="33"/>
      <c r="AD865" s="33"/>
      <c r="AE865" s="33"/>
      <c r="AF865" s="33"/>
      <c r="AG865" s="33"/>
      <c r="AH865" s="33"/>
      <c r="AI865" s="33"/>
      <c r="AJ865" s="33"/>
      <c r="AK865" s="33"/>
      <c r="AL865" s="33"/>
      <c r="AM865" s="33"/>
    </row>
    <row r="866" spans="1:39" ht="15.75" customHeight="1">
      <c r="A866" s="35" t="s">
        <v>45</v>
      </c>
      <c r="B866" s="60" t="s">
        <v>50</v>
      </c>
      <c r="C866" s="50" t="s">
        <v>54</v>
      </c>
      <c r="D866" s="43"/>
      <c r="E866" s="43"/>
      <c r="F866" s="220" t="s">
        <v>4320</v>
      </c>
      <c r="G866" s="228" t="str">
        <f t="shared" si="668"/>
        <v>N/A</v>
      </c>
      <c r="H866" s="228" t="str">
        <f t="shared" si="669"/>
        <v>N/A</v>
      </c>
      <c r="I866" s="228" t="str">
        <f t="shared" si="670"/>
        <v>N/A</v>
      </c>
      <c r="J866" s="228" t="str">
        <f t="shared" si="671"/>
        <v>N/A</v>
      </c>
      <c r="K866" s="228" t="str">
        <f t="shared" si="672"/>
        <v>N/A</v>
      </c>
      <c r="L866" s="228" t="str">
        <f t="shared" si="673"/>
        <v>N/A</v>
      </c>
      <c r="M866" s="44" t="s">
        <v>1457</v>
      </c>
      <c r="N866" s="33">
        <v>-1</v>
      </c>
      <c r="O866" s="43"/>
      <c r="P866" s="33">
        <v>-1</v>
      </c>
      <c r="Q866" s="43" t="s">
        <v>4313</v>
      </c>
      <c r="R866" s="33">
        <v>-1</v>
      </c>
      <c r="S866" s="43" t="s">
        <v>4321</v>
      </c>
      <c r="T866" s="33">
        <v>-1</v>
      </c>
      <c r="U866" s="43" t="s">
        <v>4322</v>
      </c>
      <c r="V866" s="33">
        <v>-1</v>
      </c>
      <c r="W866" s="43" t="s">
        <v>4323</v>
      </c>
      <c r="X866" s="33">
        <v>-1</v>
      </c>
      <c r="Y866" s="43" t="s">
        <v>4324</v>
      </c>
      <c r="Z866" s="81"/>
      <c r="AA866" s="81"/>
      <c r="AB866" s="33"/>
      <c r="AC866" s="33"/>
      <c r="AD866" s="33"/>
      <c r="AE866" s="33"/>
      <c r="AF866" s="33"/>
      <c r="AG866" s="33"/>
      <c r="AH866" s="33"/>
      <c r="AI866" s="33"/>
      <c r="AJ866" s="33"/>
      <c r="AK866" s="33"/>
      <c r="AL866" s="33"/>
      <c r="AM866" s="33"/>
    </row>
    <row r="867" spans="1:39" ht="15.75" customHeight="1">
      <c r="A867" s="35" t="s">
        <v>45</v>
      </c>
      <c r="B867" s="60" t="s">
        <v>50</v>
      </c>
      <c r="C867" s="50" t="s">
        <v>54</v>
      </c>
      <c r="D867" s="43"/>
      <c r="E867" s="43"/>
      <c r="F867" s="220" t="s">
        <v>4325</v>
      </c>
      <c r="G867" s="228" t="str">
        <f t="shared" si="668"/>
        <v>N/A</v>
      </c>
      <c r="H867" s="228" t="str">
        <f t="shared" si="669"/>
        <v>N/A</v>
      </c>
      <c r="I867" s="228" t="str">
        <f t="shared" si="670"/>
        <v>N/A</v>
      </c>
      <c r="J867" s="228" t="str">
        <f t="shared" si="671"/>
        <v>N/A</v>
      </c>
      <c r="K867" s="228" t="str">
        <f t="shared" si="672"/>
        <v>N/A</v>
      </c>
      <c r="L867" s="228" t="str">
        <f t="shared" si="673"/>
        <v>N/A</v>
      </c>
      <c r="M867" s="44" t="s">
        <v>1457</v>
      </c>
      <c r="N867" s="33">
        <v>-1</v>
      </c>
      <c r="O867" s="43"/>
      <c r="P867" s="33">
        <v>-1</v>
      </c>
      <c r="Q867" s="43" t="s">
        <v>4313</v>
      </c>
      <c r="R867" s="33">
        <v>-1</v>
      </c>
      <c r="S867" s="43" t="s">
        <v>4326</v>
      </c>
      <c r="T867" s="33">
        <v>-1</v>
      </c>
      <c r="U867" s="43" t="s">
        <v>4327</v>
      </c>
      <c r="V867" s="33">
        <v>-1</v>
      </c>
      <c r="W867" s="43" t="s">
        <v>4328</v>
      </c>
      <c r="X867" s="33">
        <v>-1</v>
      </c>
      <c r="Y867" s="43" t="s">
        <v>4329</v>
      </c>
      <c r="Z867" s="81"/>
      <c r="AA867" s="81"/>
      <c r="AB867" s="33"/>
      <c r="AC867" s="33"/>
      <c r="AD867" s="33"/>
      <c r="AE867" s="33"/>
      <c r="AF867" s="33"/>
      <c r="AG867" s="33"/>
      <c r="AH867" s="33"/>
      <c r="AI867" s="33"/>
      <c r="AJ867" s="33"/>
      <c r="AK867" s="33"/>
      <c r="AL867" s="33"/>
      <c r="AM867" s="33"/>
    </row>
    <row r="868" spans="1:39" ht="15.75" customHeight="1">
      <c r="A868" s="35" t="s">
        <v>45</v>
      </c>
      <c r="B868" s="60" t="s">
        <v>50</v>
      </c>
      <c r="C868" s="50" t="s">
        <v>54</v>
      </c>
      <c r="D868" s="43"/>
      <c r="E868" s="43"/>
      <c r="F868" s="220" t="s">
        <v>4330</v>
      </c>
      <c r="G868" s="228" t="str">
        <f t="shared" si="668"/>
        <v>N/A</v>
      </c>
      <c r="H868" s="228" t="str">
        <f t="shared" si="669"/>
        <v>N/A</v>
      </c>
      <c r="I868" s="228" t="str">
        <f t="shared" si="670"/>
        <v>N/A</v>
      </c>
      <c r="J868" s="228" t="str">
        <f t="shared" si="671"/>
        <v>N/A</v>
      </c>
      <c r="K868" s="228" t="str">
        <f t="shared" si="672"/>
        <v>N/A</v>
      </c>
      <c r="L868" s="228" t="str">
        <f t="shared" si="673"/>
        <v>N/A</v>
      </c>
      <c r="M868" s="44" t="s">
        <v>1457</v>
      </c>
      <c r="N868" s="33">
        <v>-1</v>
      </c>
      <c r="O868" s="43" t="s">
        <v>4331</v>
      </c>
      <c r="P868" s="33">
        <v>-1</v>
      </c>
      <c r="Q868" s="43" t="s">
        <v>129</v>
      </c>
      <c r="R868" s="33">
        <v>-1</v>
      </c>
      <c r="S868" s="43" t="s">
        <v>4332</v>
      </c>
      <c r="T868" s="33">
        <v>-1</v>
      </c>
      <c r="U868" s="43" t="s">
        <v>4333</v>
      </c>
      <c r="V868" s="33">
        <v>-1</v>
      </c>
      <c r="W868" s="43" t="s">
        <v>4334</v>
      </c>
      <c r="X868" s="33">
        <v>-1</v>
      </c>
      <c r="Y868" s="43" t="s">
        <v>4335</v>
      </c>
      <c r="Z868" s="81"/>
      <c r="AA868" s="81"/>
      <c r="AB868" s="33"/>
      <c r="AC868" s="33"/>
      <c r="AD868" s="33"/>
      <c r="AE868" s="33"/>
      <c r="AF868" s="33"/>
      <c r="AG868" s="33"/>
      <c r="AH868" s="33"/>
      <c r="AI868" s="33"/>
      <c r="AJ868" s="33"/>
      <c r="AK868" s="33"/>
      <c r="AL868" s="33"/>
      <c r="AM868" s="33"/>
    </row>
    <row r="869" spans="1:39" ht="15.75" customHeight="1">
      <c r="A869" s="35" t="s">
        <v>45</v>
      </c>
      <c r="B869" s="60" t="s">
        <v>50</v>
      </c>
      <c r="C869" s="50" t="s">
        <v>54</v>
      </c>
      <c r="D869" s="43"/>
      <c r="E869" s="43"/>
      <c r="F869" s="220" t="s">
        <v>4336</v>
      </c>
      <c r="G869" s="228" t="str">
        <f t="shared" si="668"/>
        <v>N/A</v>
      </c>
      <c r="H869" s="228" t="str">
        <f t="shared" si="669"/>
        <v>N/A</v>
      </c>
      <c r="I869" s="228" t="str">
        <f t="shared" si="670"/>
        <v>N/A</v>
      </c>
      <c r="J869" s="228" t="str">
        <f t="shared" si="671"/>
        <v>N/A</v>
      </c>
      <c r="K869" s="228" t="str">
        <f t="shared" si="672"/>
        <v>N/A</v>
      </c>
      <c r="L869" s="228" t="str">
        <f t="shared" si="673"/>
        <v>N/A</v>
      </c>
      <c r="M869" s="44" t="s">
        <v>1457</v>
      </c>
      <c r="N869" s="33">
        <v>-1</v>
      </c>
      <c r="O869" s="43" t="s">
        <v>4337</v>
      </c>
      <c r="P869" s="33">
        <v>-1</v>
      </c>
      <c r="Q869" s="43" t="s">
        <v>129</v>
      </c>
      <c r="R869" s="33">
        <v>-1</v>
      </c>
      <c r="S869" s="43" t="s">
        <v>4338</v>
      </c>
      <c r="T869" s="33">
        <v>-1</v>
      </c>
      <c r="U869" s="43" t="s">
        <v>4339</v>
      </c>
      <c r="V869" s="185">
        <v>-1</v>
      </c>
      <c r="W869" s="43" t="s">
        <v>4340</v>
      </c>
      <c r="X869" s="33">
        <v>-1</v>
      </c>
      <c r="Y869" s="43" t="s">
        <v>4341</v>
      </c>
      <c r="Z869" s="81"/>
      <c r="AA869" s="81"/>
      <c r="AB869" s="33"/>
      <c r="AC869" s="33"/>
      <c r="AD869" s="33"/>
      <c r="AE869" s="33"/>
      <c r="AF869" s="33"/>
      <c r="AG869" s="33"/>
      <c r="AH869" s="33"/>
      <c r="AI869" s="33"/>
      <c r="AJ869" s="33"/>
      <c r="AK869" s="33"/>
      <c r="AL869" s="33"/>
      <c r="AM869" s="33"/>
    </row>
    <row r="870" spans="1:39" ht="15.75" customHeight="1">
      <c r="A870" s="35" t="s">
        <v>45</v>
      </c>
      <c r="B870" s="60" t="s">
        <v>50</v>
      </c>
      <c r="C870" s="50" t="s">
        <v>54</v>
      </c>
      <c r="D870" s="43"/>
      <c r="E870" s="43"/>
      <c r="F870" s="220" t="s">
        <v>4342</v>
      </c>
      <c r="G870" s="228" t="str">
        <f t="shared" si="668"/>
        <v>N/A</v>
      </c>
      <c r="H870" s="228" t="str">
        <f t="shared" si="669"/>
        <v>N/A</v>
      </c>
      <c r="I870" s="228" t="str">
        <f t="shared" si="670"/>
        <v>N/A</v>
      </c>
      <c r="J870" s="228" t="str">
        <f t="shared" si="671"/>
        <v>N/A</v>
      </c>
      <c r="K870" s="228" t="str">
        <f t="shared" si="672"/>
        <v>N/A</v>
      </c>
      <c r="L870" s="228" t="str">
        <f t="shared" si="673"/>
        <v>N/A</v>
      </c>
      <c r="M870" s="44" t="s">
        <v>1457</v>
      </c>
      <c r="N870" s="33">
        <v>-1</v>
      </c>
      <c r="O870" s="43"/>
      <c r="P870" s="33">
        <v>-1</v>
      </c>
      <c r="Q870" s="43" t="s">
        <v>129</v>
      </c>
      <c r="R870" s="33">
        <v>-1</v>
      </c>
      <c r="S870" s="43" t="s">
        <v>4343</v>
      </c>
      <c r="T870" s="33">
        <v>-1</v>
      </c>
      <c r="U870" s="43" t="s">
        <v>4344</v>
      </c>
      <c r="V870" s="33">
        <v>-1</v>
      </c>
      <c r="W870" s="43" t="s">
        <v>4345</v>
      </c>
      <c r="X870" s="33">
        <v>-1</v>
      </c>
      <c r="Y870" s="43" t="s">
        <v>4346</v>
      </c>
      <c r="Z870" s="81"/>
      <c r="AA870" s="81"/>
      <c r="AB870" s="33"/>
      <c r="AC870" s="33"/>
      <c r="AD870" s="33"/>
      <c r="AE870" s="33"/>
      <c r="AF870" s="33"/>
      <c r="AG870" s="33"/>
      <c r="AH870" s="33"/>
      <c r="AI870" s="33"/>
      <c r="AJ870" s="33"/>
      <c r="AK870" s="33"/>
      <c r="AL870" s="33"/>
      <c r="AM870" s="33"/>
    </row>
    <row r="871" spans="1:39" ht="15.75" customHeight="1">
      <c r="A871" s="35" t="s">
        <v>45</v>
      </c>
      <c r="B871" s="39" t="s">
        <v>55</v>
      </c>
      <c r="C871" s="39"/>
      <c r="D871" s="39"/>
      <c r="E871" s="39"/>
      <c r="F871" s="224"/>
      <c r="G871" s="246">
        <f t="shared" ref="G871:L871" si="674">ROUND(AVERAGE(G873,G887,G894,G902),2)</f>
        <v>0.47</v>
      </c>
      <c r="H871" s="246">
        <f t="shared" si="674"/>
        <v>0.6</v>
      </c>
      <c r="I871" s="246">
        <f t="shared" si="674"/>
        <v>0.47</v>
      </c>
      <c r="J871" s="246">
        <f t="shared" si="674"/>
        <v>0.56000000000000005</v>
      </c>
      <c r="K871" s="246">
        <f t="shared" si="674"/>
        <v>0.56000000000000005</v>
      </c>
      <c r="L871" s="246">
        <f t="shared" si="674"/>
        <v>0.55000000000000004</v>
      </c>
      <c r="M871" s="78"/>
      <c r="N871" s="61"/>
      <c r="O871" s="60"/>
      <c r="P871" s="61"/>
      <c r="Q871" s="60"/>
      <c r="R871" s="61"/>
      <c r="S871" s="60" t="s">
        <v>4347</v>
      </c>
      <c r="T871" s="61"/>
      <c r="U871" s="60"/>
      <c r="V871" s="61"/>
      <c r="W871" s="60"/>
      <c r="X871" s="61"/>
      <c r="Y871" s="60"/>
      <c r="Z871" s="61"/>
      <c r="AA871" s="61"/>
      <c r="AB871" s="33"/>
      <c r="AC871" s="33"/>
      <c r="AD871" s="33"/>
      <c r="AE871" s="33"/>
      <c r="AF871" s="33"/>
      <c r="AG871" s="33"/>
      <c r="AH871" s="33"/>
      <c r="AI871" s="33"/>
      <c r="AJ871" s="33"/>
      <c r="AK871" s="33"/>
      <c r="AL871" s="33"/>
      <c r="AM871" s="33"/>
    </row>
    <row r="872" spans="1:39" ht="15.75" customHeight="1">
      <c r="A872" s="35" t="s">
        <v>45</v>
      </c>
      <c r="B872" s="60" t="s">
        <v>55</v>
      </c>
      <c r="C872" s="42"/>
      <c r="D872" s="42"/>
      <c r="E872" s="42"/>
      <c r="F872" s="220" t="s">
        <v>111</v>
      </c>
      <c r="G872" s="228" t="str">
        <f>IF(N872&lt;0, "N/A", (N872 - AA872)/(Z872-AA872))</f>
        <v>N/A</v>
      </c>
      <c r="H872" s="228" t="str">
        <f>IF(P872&lt;0, "N/A", (P872 - AA872)/(Z872-AA872))</f>
        <v>N/A</v>
      </c>
      <c r="I872" s="228" t="str">
        <f>IF(R872&lt;0, "N/A", (R872 - AA872)/(Z872-AA872))</f>
        <v>N/A</v>
      </c>
      <c r="J872" s="228" t="str">
        <f>IF(T872&lt;0, "N/A", (T872 - AA872)/(Z872-AA872))</f>
        <v>N/A</v>
      </c>
      <c r="K872" s="228" t="str">
        <f>IF(V872&lt;0, "N/A", (V872 - AA872)/(Z872-AA872))</f>
        <v>N/A</v>
      </c>
      <c r="L872" s="228" t="str">
        <f>IF(X872&lt;0, "N/A", (X872 - AA872)/(Z872-AA872))</f>
        <v>N/A</v>
      </c>
      <c r="M872" s="44" t="s">
        <v>112</v>
      </c>
      <c r="N872" s="33">
        <v>-1</v>
      </c>
      <c r="O872" s="43" t="s">
        <v>4348</v>
      </c>
      <c r="P872" s="33">
        <v>-1</v>
      </c>
      <c r="Q872" s="43" t="s">
        <v>4349</v>
      </c>
      <c r="R872" s="33">
        <v>-1</v>
      </c>
      <c r="S872" s="43" t="s">
        <v>4350</v>
      </c>
      <c r="T872" s="33">
        <v>-1</v>
      </c>
      <c r="U872" s="43" t="s">
        <v>4351</v>
      </c>
      <c r="V872" s="33">
        <v>-1</v>
      </c>
      <c r="W872" s="43" t="s">
        <v>4352</v>
      </c>
      <c r="X872" s="33">
        <v>-1</v>
      </c>
      <c r="Y872" s="43" t="s">
        <v>4353</v>
      </c>
      <c r="Z872" s="81"/>
      <c r="AA872" s="81"/>
      <c r="AB872" s="33"/>
      <c r="AC872" s="33"/>
      <c r="AD872" s="33"/>
      <c r="AE872" s="33"/>
      <c r="AF872" s="33"/>
      <c r="AG872" s="33"/>
      <c r="AH872" s="33"/>
      <c r="AI872" s="33"/>
      <c r="AJ872" s="33"/>
      <c r="AK872" s="33"/>
      <c r="AL872" s="33"/>
      <c r="AM872" s="33"/>
    </row>
    <row r="873" spans="1:39" ht="15.75" customHeight="1">
      <c r="A873" s="35" t="s">
        <v>45</v>
      </c>
      <c r="B873" s="60" t="s">
        <v>55</v>
      </c>
      <c r="C873" s="48" t="s">
        <v>56</v>
      </c>
      <c r="D873" s="48"/>
      <c r="E873" s="48"/>
      <c r="F873" s="222"/>
      <c r="G873" s="242">
        <f t="shared" ref="G873:L873" si="675">ROUND(AVERAGE(G874,G878,G883),2)</f>
        <v>0.33</v>
      </c>
      <c r="H873" s="242">
        <f t="shared" si="675"/>
        <v>0.22</v>
      </c>
      <c r="I873" s="242">
        <f t="shared" si="675"/>
        <v>0</v>
      </c>
      <c r="J873" s="242">
        <f t="shared" si="675"/>
        <v>0.49</v>
      </c>
      <c r="K873" s="242">
        <f t="shared" si="675"/>
        <v>0.72</v>
      </c>
      <c r="L873" s="242">
        <f t="shared" si="675"/>
        <v>0.69</v>
      </c>
      <c r="M873" s="53"/>
      <c r="N873" s="54"/>
      <c r="O873" s="50"/>
      <c r="P873" s="54"/>
      <c r="Q873" s="50"/>
      <c r="R873" s="54"/>
      <c r="S873" s="50"/>
      <c r="T873" s="54"/>
      <c r="U873" s="50"/>
      <c r="V873" s="54"/>
      <c r="W873" s="50"/>
      <c r="X873" s="54"/>
      <c r="Y873" s="50"/>
      <c r="Z873" s="92"/>
      <c r="AA873" s="92"/>
      <c r="AB873" s="33"/>
      <c r="AC873" s="33"/>
      <c r="AD873" s="33"/>
      <c r="AE873" s="33"/>
      <c r="AF873" s="33"/>
      <c r="AG873" s="33"/>
      <c r="AH873" s="33"/>
      <c r="AI873" s="33"/>
      <c r="AJ873" s="33"/>
      <c r="AK873" s="33"/>
      <c r="AL873" s="33"/>
      <c r="AM873" s="33"/>
    </row>
    <row r="874" spans="1:39" ht="15.75" customHeight="1">
      <c r="A874" s="35" t="s">
        <v>45</v>
      </c>
      <c r="B874" s="60" t="s">
        <v>55</v>
      </c>
      <c r="C874" s="50" t="s">
        <v>56</v>
      </c>
      <c r="D874" s="42" t="s">
        <v>4354</v>
      </c>
      <c r="E874" s="42"/>
      <c r="F874" s="220"/>
      <c r="G874" s="228">
        <f t="shared" ref="G874:L874" si="676">ROUND(AVERAGE(G875:G877),2)</f>
        <v>0.5</v>
      </c>
      <c r="H874" s="228">
        <f t="shared" si="676"/>
        <v>0.17</v>
      </c>
      <c r="I874" s="228">
        <f t="shared" si="676"/>
        <v>0</v>
      </c>
      <c r="J874" s="228">
        <f t="shared" si="676"/>
        <v>0.83</v>
      </c>
      <c r="K874" s="228">
        <f t="shared" si="676"/>
        <v>0.83</v>
      </c>
      <c r="L874" s="228">
        <f t="shared" si="676"/>
        <v>0.5</v>
      </c>
      <c r="M874" s="73"/>
      <c r="N874" s="33"/>
      <c r="O874" s="43"/>
      <c r="P874" s="33"/>
      <c r="Q874" s="43"/>
      <c r="R874" s="33"/>
      <c r="S874" s="43"/>
      <c r="T874" s="33"/>
      <c r="U874" s="43"/>
      <c r="V874" s="33"/>
      <c r="W874" s="43"/>
      <c r="X874" s="33"/>
      <c r="Y874" s="43"/>
      <c r="Z874" s="81"/>
      <c r="AA874" s="81"/>
      <c r="AB874" s="33"/>
      <c r="AC874" s="33"/>
      <c r="AD874" s="33"/>
      <c r="AE874" s="33"/>
      <c r="AF874" s="33"/>
      <c r="AG874" s="33"/>
      <c r="AH874" s="33"/>
      <c r="AI874" s="33"/>
      <c r="AJ874" s="33"/>
      <c r="AK874" s="33"/>
      <c r="AL874" s="33"/>
      <c r="AM874" s="33"/>
    </row>
    <row r="875" spans="1:39" ht="15.75" customHeight="1">
      <c r="A875" s="35" t="s">
        <v>45</v>
      </c>
      <c r="B875" s="60" t="s">
        <v>55</v>
      </c>
      <c r="C875" s="50" t="s">
        <v>56</v>
      </c>
      <c r="D875" s="43" t="s">
        <v>4354</v>
      </c>
      <c r="E875" s="43"/>
      <c r="F875" s="220" t="s">
        <v>4355</v>
      </c>
      <c r="G875" s="228">
        <f t="shared" ref="G875:G877" si="677">IF(N875&lt;0, "N/A", (N875 - AA875)/(Z875-AA875))</f>
        <v>0.5</v>
      </c>
      <c r="H875" s="228">
        <f t="shared" ref="H875:H877" si="678">IF(P875&lt;0, "N/A", (P875 - AA875)/(Z875-AA875))</f>
        <v>0</v>
      </c>
      <c r="I875" s="228">
        <f t="shared" ref="I875:I877" si="679">IF(R875&lt;0, "N/A", (R875 - AA875)/(Z875-AA875))</f>
        <v>0</v>
      </c>
      <c r="J875" s="228">
        <f t="shared" ref="J875:J877" si="680">IF(T875&lt;0, "N/A", (T875 - AA875)/(Z875-AA875))</f>
        <v>1</v>
      </c>
      <c r="K875" s="228">
        <f t="shared" ref="K875:K877" si="681">IF(V875&lt;0, "N/A", (V875 - AA875)/(Z875-AA875))</f>
        <v>0.5</v>
      </c>
      <c r="L875" s="228">
        <f t="shared" ref="L875:L877" si="682">IF(X875&lt;0, "N/A", (X875 - AA875)/(Z875-AA875))</f>
        <v>0.5</v>
      </c>
      <c r="M875" s="44" t="s">
        <v>120</v>
      </c>
      <c r="N875" s="33">
        <v>0.5</v>
      </c>
      <c r="O875" s="43" t="s">
        <v>4356</v>
      </c>
      <c r="P875" s="33">
        <v>0</v>
      </c>
      <c r="Q875" s="43" t="s">
        <v>4357</v>
      </c>
      <c r="R875" s="33">
        <v>0</v>
      </c>
      <c r="S875" s="43" t="s">
        <v>4358</v>
      </c>
      <c r="T875" s="33">
        <v>1</v>
      </c>
      <c r="U875" s="43" t="s">
        <v>4359</v>
      </c>
      <c r="V875" s="33">
        <v>0.5</v>
      </c>
      <c r="W875" s="43" t="s">
        <v>4360</v>
      </c>
      <c r="X875" s="33">
        <v>0.5</v>
      </c>
      <c r="Y875" s="43" t="s">
        <v>4361</v>
      </c>
      <c r="Z875" s="91">
        <v>1</v>
      </c>
      <c r="AA875" s="90">
        <v>0</v>
      </c>
      <c r="AB875" s="33"/>
      <c r="AC875" s="33"/>
      <c r="AD875" s="33"/>
      <c r="AE875" s="33"/>
      <c r="AF875" s="33"/>
      <c r="AG875" s="33"/>
      <c r="AH875" s="33"/>
      <c r="AI875" s="33"/>
      <c r="AJ875" s="33"/>
      <c r="AK875" s="33"/>
      <c r="AL875" s="33"/>
      <c r="AM875" s="33"/>
    </row>
    <row r="876" spans="1:39" ht="15.75" customHeight="1">
      <c r="A876" s="35" t="s">
        <v>45</v>
      </c>
      <c r="B876" s="60" t="s">
        <v>55</v>
      </c>
      <c r="C876" s="50" t="s">
        <v>56</v>
      </c>
      <c r="D876" s="43" t="s">
        <v>4354</v>
      </c>
      <c r="E876" s="43"/>
      <c r="F876" s="220" t="s">
        <v>4362</v>
      </c>
      <c r="G876" s="228">
        <f t="shared" si="677"/>
        <v>0.5</v>
      </c>
      <c r="H876" s="228">
        <f t="shared" si="678"/>
        <v>0</v>
      </c>
      <c r="I876" s="228">
        <f t="shared" si="679"/>
        <v>0</v>
      </c>
      <c r="J876" s="228">
        <f t="shared" si="680"/>
        <v>0.5</v>
      </c>
      <c r="K876" s="228">
        <f t="shared" si="681"/>
        <v>1</v>
      </c>
      <c r="L876" s="228">
        <f t="shared" si="682"/>
        <v>0.5</v>
      </c>
      <c r="M876" s="44" t="s">
        <v>120</v>
      </c>
      <c r="N876" s="33">
        <v>0.5</v>
      </c>
      <c r="O876" s="43" t="s">
        <v>4363</v>
      </c>
      <c r="P876" s="33">
        <v>0</v>
      </c>
      <c r="Q876" s="43" t="s">
        <v>4364</v>
      </c>
      <c r="R876" s="33">
        <v>0</v>
      </c>
      <c r="S876" s="43" t="s">
        <v>4365</v>
      </c>
      <c r="T876" s="33">
        <v>0.5</v>
      </c>
      <c r="U876" s="43" t="s">
        <v>4366</v>
      </c>
      <c r="V876" s="33">
        <v>1</v>
      </c>
      <c r="W876" s="43" t="s">
        <v>129</v>
      </c>
      <c r="X876" s="33">
        <v>0.5</v>
      </c>
      <c r="Y876" s="43" t="s">
        <v>4367</v>
      </c>
      <c r="Z876" s="91">
        <v>1</v>
      </c>
      <c r="AA876" s="90">
        <v>0</v>
      </c>
      <c r="AB876" s="33"/>
      <c r="AC876" s="33"/>
      <c r="AD876" s="33"/>
      <c r="AE876" s="33"/>
      <c r="AF876" s="33"/>
      <c r="AG876" s="33"/>
      <c r="AH876" s="33"/>
      <c r="AI876" s="33"/>
      <c r="AJ876" s="33"/>
      <c r="AK876" s="33"/>
      <c r="AL876" s="33"/>
      <c r="AM876" s="33"/>
    </row>
    <row r="877" spans="1:39" ht="15.75" customHeight="1">
      <c r="A877" s="35" t="s">
        <v>45</v>
      </c>
      <c r="B877" s="60" t="s">
        <v>55</v>
      </c>
      <c r="C877" s="50" t="s">
        <v>56</v>
      </c>
      <c r="D877" s="43" t="s">
        <v>4354</v>
      </c>
      <c r="E877" s="43"/>
      <c r="F877" s="220" t="s">
        <v>4368</v>
      </c>
      <c r="G877" s="228">
        <f t="shared" si="677"/>
        <v>0.5</v>
      </c>
      <c r="H877" s="228">
        <f t="shared" si="678"/>
        <v>0.5</v>
      </c>
      <c r="I877" s="228">
        <f t="shared" si="679"/>
        <v>0</v>
      </c>
      <c r="J877" s="228">
        <f t="shared" si="680"/>
        <v>1</v>
      </c>
      <c r="K877" s="228">
        <f t="shared" si="681"/>
        <v>1</v>
      </c>
      <c r="L877" s="228">
        <f t="shared" si="682"/>
        <v>0.5</v>
      </c>
      <c r="M877" s="44" t="s">
        <v>120</v>
      </c>
      <c r="N877" s="33">
        <v>0.5</v>
      </c>
      <c r="O877" s="43" t="s">
        <v>4369</v>
      </c>
      <c r="P877" s="33">
        <v>0.5</v>
      </c>
      <c r="Q877" s="43" t="s">
        <v>4370</v>
      </c>
      <c r="R877" s="33">
        <v>0</v>
      </c>
      <c r="S877" s="43" t="s">
        <v>4371</v>
      </c>
      <c r="T877" s="33">
        <v>1</v>
      </c>
      <c r="U877" s="43" t="s">
        <v>4372</v>
      </c>
      <c r="V877" s="33">
        <v>1</v>
      </c>
      <c r="W877" s="43" t="s">
        <v>129</v>
      </c>
      <c r="X877" s="33">
        <v>0.5</v>
      </c>
      <c r="Y877" s="43" t="s">
        <v>4373</v>
      </c>
      <c r="Z877" s="91">
        <v>1</v>
      </c>
      <c r="AA877" s="90">
        <v>0</v>
      </c>
      <c r="AB877" s="33"/>
      <c r="AC877" s="33"/>
      <c r="AD877" s="33"/>
      <c r="AE877" s="33"/>
      <c r="AF877" s="33"/>
      <c r="AG877" s="33"/>
      <c r="AH877" s="33"/>
      <c r="AI877" s="33"/>
      <c r="AJ877" s="33"/>
      <c r="AK877" s="33"/>
      <c r="AL877" s="33"/>
      <c r="AM877" s="33"/>
    </row>
    <row r="878" spans="1:39" ht="15.75" customHeight="1">
      <c r="A878" s="35" t="s">
        <v>45</v>
      </c>
      <c r="B878" s="60" t="s">
        <v>55</v>
      </c>
      <c r="C878" s="50" t="s">
        <v>56</v>
      </c>
      <c r="D878" s="42" t="s">
        <v>4374</v>
      </c>
      <c r="E878" s="43"/>
      <c r="F878" s="220"/>
      <c r="G878" s="228">
        <f t="shared" ref="G878:L878" si="683">ROUND(AVERAGE(G879:G882),2)</f>
        <v>0.5</v>
      </c>
      <c r="H878" s="228">
        <f t="shared" si="683"/>
        <v>0.17</v>
      </c>
      <c r="I878" s="228">
        <f t="shared" si="683"/>
        <v>0</v>
      </c>
      <c r="J878" s="228">
        <f t="shared" si="683"/>
        <v>0.63</v>
      </c>
      <c r="K878" s="228">
        <f t="shared" si="683"/>
        <v>0.5</v>
      </c>
      <c r="L878" s="228">
        <f t="shared" si="683"/>
        <v>0.75</v>
      </c>
      <c r="M878" s="73"/>
      <c r="N878" s="33"/>
      <c r="O878" s="43"/>
      <c r="P878" s="33"/>
      <c r="Q878" s="43"/>
      <c r="R878" s="33"/>
      <c r="S878" s="43"/>
      <c r="T878" s="33"/>
      <c r="U878" s="43"/>
      <c r="V878" s="33"/>
      <c r="W878" s="43"/>
      <c r="X878" s="33"/>
      <c r="Y878" s="43"/>
      <c r="Z878" s="81"/>
      <c r="AA878" s="81"/>
      <c r="AB878" s="33"/>
      <c r="AC878" s="33"/>
      <c r="AD878" s="33"/>
      <c r="AE878" s="33"/>
      <c r="AF878" s="33"/>
      <c r="AG878" s="33"/>
      <c r="AH878" s="33"/>
      <c r="AI878" s="33"/>
      <c r="AJ878" s="33"/>
      <c r="AK878" s="33"/>
      <c r="AL878" s="33"/>
      <c r="AM878" s="33"/>
    </row>
    <row r="879" spans="1:39" ht="15.75" customHeight="1">
      <c r="A879" s="35" t="s">
        <v>45</v>
      </c>
      <c r="B879" s="60" t="s">
        <v>55</v>
      </c>
      <c r="C879" s="50" t="s">
        <v>56</v>
      </c>
      <c r="D879" s="43" t="s">
        <v>4374</v>
      </c>
      <c r="E879" s="43"/>
      <c r="F879" s="220" t="s">
        <v>4375</v>
      </c>
      <c r="G879" s="228">
        <f t="shared" ref="G879:G882" si="684">IF(N879&lt;0, "N/A", (N879 - AA879)/(Z879-AA879))</f>
        <v>0.5</v>
      </c>
      <c r="H879" s="228">
        <f t="shared" ref="H879:H882" si="685">IF(P879&lt;0, "N/A", (P879 - AA879)/(Z879-AA879))</f>
        <v>0</v>
      </c>
      <c r="I879" s="228">
        <f t="shared" ref="I879:I882" si="686">IF(R879&lt;0, "N/A", (R879 - AA879)/(Z879-AA879))</f>
        <v>0</v>
      </c>
      <c r="J879" s="228">
        <f t="shared" ref="J879:J882" si="687">IF(T879&lt;0, "N/A", (T879 - AA879)/(Z879-AA879))</f>
        <v>0.5</v>
      </c>
      <c r="K879" s="228">
        <f t="shared" ref="K879:K882" si="688">IF(V879&lt;0, "N/A", (V879 - AA879)/(Z879-AA879))</f>
        <v>0.5</v>
      </c>
      <c r="L879" s="228">
        <f t="shared" ref="L879:L882" si="689">IF(X879&lt;0, "N/A", (X879 - AA879)/(Z879-AA879))</f>
        <v>0.5</v>
      </c>
      <c r="M879" s="44" t="s">
        <v>120</v>
      </c>
      <c r="N879" s="33">
        <v>0.5</v>
      </c>
      <c r="O879" s="43" t="s">
        <v>4376</v>
      </c>
      <c r="P879" s="33">
        <v>0</v>
      </c>
      <c r="Q879" s="43" t="s">
        <v>4377</v>
      </c>
      <c r="R879" s="33">
        <v>0</v>
      </c>
      <c r="S879" s="43" t="s">
        <v>4378</v>
      </c>
      <c r="T879" s="33">
        <v>0.5</v>
      </c>
      <c r="U879" s="43" t="s">
        <v>4379</v>
      </c>
      <c r="V879" s="33">
        <v>0.5</v>
      </c>
      <c r="W879" s="43" t="s">
        <v>4380</v>
      </c>
      <c r="X879" s="33">
        <v>0.5</v>
      </c>
      <c r="Y879" s="43" t="s">
        <v>4381</v>
      </c>
      <c r="Z879" s="91">
        <v>1</v>
      </c>
      <c r="AA879" s="90">
        <v>0</v>
      </c>
      <c r="AB879" s="33"/>
      <c r="AC879" s="33"/>
      <c r="AD879" s="33"/>
      <c r="AE879" s="33"/>
      <c r="AF879" s="33"/>
      <c r="AG879" s="33"/>
      <c r="AH879" s="33"/>
      <c r="AI879" s="33"/>
      <c r="AJ879" s="33"/>
      <c r="AK879" s="33"/>
      <c r="AL879" s="33"/>
      <c r="AM879" s="33"/>
    </row>
    <row r="880" spans="1:39" ht="15.75" customHeight="1">
      <c r="A880" s="35" t="s">
        <v>45</v>
      </c>
      <c r="B880" s="60" t="s">
        <v>55</v>
      </c>
      <c r="C880" s="50" t="s">
        <v>56</v>
      </c>
      <c r="D880" s="43" t="s">
        <v>4374</v>
      </c>
      <c r="E880" s="43"/>
      <c r="F880" s="220" t="s">
        <v>4382</v>
      </c>
      <c r="G880" s="228">
        <f t="shared" si="684"/>
        <v>0.5</v>
      </c>
      <c r="H880" s="228">
        <f t="shared" si="685"/>
        <v>0</v>
      </c>
      <c r="I880" s="228">
        <f t="shared" si="686"/>
        <v>0</v>
      </c>
      <c r="J880" s="228">
        <f t="shared" si="687"/>
        <v>0.5</v>
      </c>
      <c r="K880" s="228">
        <f t="shared" si="688"/>
        <v>0.5</v>
      </c>
      <c r="L880" s="228">
        <f t="shared" si="689"/>
        <v>0.5</v>
      </c>
      <c r="M880" s="44" t="s">
        <v>120</v>
      </c>
      <c r="N880" s="33">
        <v>0.5</v>
      </c>
      <c r="O880" s="43" t="s">
        <v>4383</v>
      </c>
      <c r="P880" s="33">
        <v>0</v>
      </c>
      <c r="Q880" s="43" t="s">
        <v>4384</v>
      </c>
      <c r="R880" s="33">
        <v>0</v>
      </c>
      <c r="S880" s="43" t="s">
        <v>4385</v>
      </c>
      <c r="T880" s="185">
        <v>0.5</v>
      </c>
      <c r="U880" s="43" t="s">
        <v>4386</v>
      </c>
      <c r="V880" s="33">
        <v>0.5</v>
      </c>
      <c r="W880" s="43" t="s">
        <v>4387</v>
      </c>
      <c r="X880" s="33">
        <v>0.5</v>
      </c>
      <c r="Y880" s="43" t="s">
        <v>4388</v>
      </c>
      <c r="Z880" s="91">
        <v>1</v>
      </c>
      <c r="AA880" s="90">
        <v>0</v>
      </c>
      <c r="AB880" s="33"/>
      <c r="AC880" s="33"/>
      <c r="AD880" s="33"/>
      <c r="AE880" s="33"/>
      <c r="AF880" s="33"/>
      <c r="AG880" s="33"/>
      <c r="AH880" s="33"/>
      <c r="AI880" s="33"/>
      <c r="AJ880" s="33"/>
      <c r="AK880" s="33"/>
      <c r="AL880" s="33"/>
      <c r="AM880" s="33"/>
    </row>
    <row r="881" spans="1:39" ht="15.75" customHeight="1">
      <c r="A881" s="35" t="s">
        <v>45</v>
      </c>
      <c r="B881" s="60" t="s">
        <v>55</v>
      </c>
      <c r="C881" s="50" t="s">
        <v>56</v>
      </c>
      <c r="D881" s="43" t="s">
        <v>4374</v>
      </c>
      <c r="E881" s="43"/>
      <c r="F881" s="220" t="s">
        <v>4389</v>
      </c>
      <c r="G881" s="228">
        <f t="shared" si="684"/>
        <v>0.5</v>
      </c>
      <c r="H881" s="228">
        <f t="shared" si="685"/>
        <v>0.5</v>
      </c>
      <c r="I881" s="228">
        <f t="shared" si="686"/>
        <v>0</v>
      </c>
      <c r="J881" s="228">
        <f t="shared" si="687"/>
        <v>0.5</v>
      </c>
      <c r="K881" s="228">
        <f t="shared" si="688"/>
        <v>0.5</v>
      </c>
      <c r="L881" s="228">
        <f t="shared" si="689"/>
        <v>1</v>
      </c>
      <c r="M881" s="44" t="s">
        <v>120</v>
      </c>
      <c r="N881" s="33">
        <v>0.5</v>
      </c>
      <c r="O881" s="43" t="s">
        <v>4390</v>
      </c>
      <c r="P881" s="33">
        <v>0.5</v>
      </c>
      <c r="Q881" s="43" t="s">
        <v>4391</v>
      </c>
      <c r="R881" s="33">
        <v>0</v>
      </c>
      <c r="S881" s="43" t="s">
        <v>4392</v>
      </c>
      <c r="T881" s="33">
        <v>0.5</v>
      </c>
      <c r="U881" s="43" t="s">
        <v>4393</v>
      </c>
      <c r="V881" s="33">
        <v>0.5</v>
      </c>
      <c r="W881" s="43" t="s">
        <v>4394</v>
      </c>
      <c r="X881" s="33">
        <v>1</v>
      </c>
      <c r="Y881" s="43" t="s">
        <v>4395</v>
      </c>
      <c r="Z881" s="91">
        <v>1</v>
      </c>
      <c r="AA881" s="90">
        <v>0</v>
      </c>
      <c r="AB881" s="33"/>
      <c r="AC881" s="33"/>
      <c r="AD881" s="33"/>
      <c r="AE881" s="33"/>
      <c r="AF881" s="33"/>
      <c r="AG881" s="33"/>
      <c r="AH881" s="33"/>
      <c r="AI881" s="33"/>
      <c r="AJ881" s="33"/>
      <c r="AK881" s="33"/>
      <c r="AL881" s="33"/>
      <c r="AM881" s="33"/>
    </row>
    <row r="882" spans="1:39" ht="15.75" customHeight="1">
      <c r="A882" s="35" t="s">
        <v>45</v>
      </c>
      <c r="B882" s="60" t="s">
        <v>55</v>
      </c>
      <c r="C882" s="50" t="s">
        <v>56</v>
      </c>
      <c r="D882" s="43" t="s">
        <v>4374</v>
      </c>
      <c r="E882" s="43"/>
      <c r="F882" s="220" t="s">
        <v>4396</v>
      </c>
      <c r="G882" s="228" t="str">
        <f t="shared" si="684"/>
        <v>N/A</v>
      </c>
      <c r="H882" s="228" t="str">
        <f t="shared" si="685"/>
        <v>N/A</v>
      </c>
      <c r="I882" s="228" t="str">
        <f t="shared" si="686"/>
        <v>N/A</v>
      </c>
      <c r="J882" s="228">
        <f t="shared" si="687"/>
        <v>1</v>
      </c>
      <c r="K882" s="228">
        <f t="shared" si="688"/>
        <v>0.5</v>
      </c>
      <c r="L882" s="228">
        <f t="shared" si="689"/>
        <v>1</v>
      </c>
      <c r="M882" s="44" t="s">
        <v>120</v>
      </c>
      <c r="N882" s="185">
        <v>-1</v>
      </c>
      <c r="O882" s="43" t="s">
        <v>4397</v>
      </c>
      <c r="P882" s="33">
        <v>-1</v>
      </c>
      <c r="Q882" s="43" t="s">
        <v>129</v>
      </c>
      <c r="R882" s="185">
        <v>-1</v>
      </c>
      <c r="S882" s="43" t="s">
        <v>129</v>
      </c>
      <c r="T882" s="33">
        <v>1</v>
      </c>
      <c r="U882" s="43" t="s">
        <v>4398</v>
      </c>
      <c r="V882" s="33">
        <v>0.5</v>
      </c>
      <c r="W882" s="43" t="s">
        <v>4399</v>
      </c>
      <c r="X882" s="185">
        <v>1</v>
      </c>
      <c r="Y882" s="43" t="s">
        <v>4400</v>
      </c>
      <c r="Z882" s="91">
        <v>1</v>
      </c>
      <c r="AA882" s="90">
        <v>0</v>
      </c>
      <c r="AB882" s="33"/>
      <c r="AC882" s="33"/>
      <c r="AD882" s="33"/>
      <c r="AE882" s="33"/>
      <c r="AF882" s="33"/>
      <c r="AG882" s="33"/>
      <c r="AH882" s="33"/>
      <c r="AI882" s="33"/>
      <c r="AJ882" s="33"/>
      <c r="AK882" s="33"/>
      <c r="AL882" s="33"/>
      <c r="AM882" s="33"/>
    </row>
    <row r="883" spans="1:39" ht="15.75" customHeight="1">
      <c r="A883" s="35" t="s">
        <v>45</v>
      </c>
      <c r="B883" s="60" t="s">
        <v>55</v>
      </c>
      <c r="C883" s="50" t="s">
        <v>56</v>
      </c>
      <c r="D883" s="42" t="s">
        <v>4401</v>
      </c>
      <c r="E883" s="43"/>
      <c r="F883" s="220"/>
      <c r="G883" s="228">
        <f t="shared" ref="G883:I883" si="690">ROUND(AVERAGE(G884:G886),2)</f>
        <v>0</v>
      </c>
      <c r="H883" s="228">
        <f t="shared" si="690"/>
        <v>0.33</v>
      </c>
      <c r="I883" s="228">
        <f t="shared" si="690"/>
        <v>0</v>
      </c>
      <c r="J883" s="228">
        <v>0</v>
      </c>
      <c r="K883" s="228">
        <f t="shared" ref="K883:L883" si="691">ROUND(AVERAGE(K884:K886),2)</f>
        <v>0.83</v>
      </c>
      <c r="L883" s="228">
        <f t="shared" si="691"/>
        <v>0.83</v>
      </c>
      <c r="M883" s="73"/>
      <c r="N883" s="33"/>
      <c r="O883" s="43"/>
      <c r="P883" s="33"/>
      <c r="Q883" s="43"/>
      <c r="R883" s="33"/>
      <c r="S883" s="43"/>
      <c r="T883" s="33"/>
      <c r="U883" s="43"/>
      <c r="V883" s="33"/>
      <c r="W883" s="43"/>
      <c r="X883" s="33"/>
      <c r="Y883" s="43"/>
      <c r="Z883" s="81"/>
      <c r="AA883" s="81"/>
      <c r="AB883" s="33"/>
      <c r="AC883" s="33"/>
      <c r="AD883" s="33"/>
      <c r="AE883" s="33"/>
      <c r="AF883" s="33"/>
      <c r="AG883" s="33"/>
      <c r="AH883" s="33"/>
      <c r="AI883" s="33"/>
      <c r="AJ883" s="33"/>
      <c r="AK883" s="33"/>
      <c r="AL883" s="33"/>
      <c r="AM883" s="33"/>
    </row>
    <row r="884" spans="1:39" ht="15.75" customHeight="1">
      <c r="A884" s="35" t="s">
        <v>45</v>
      </c>
      <c r="B884" s="60" t="s">
        <v>55</v>
      </c>
      <c r="C884" s="50" t="s">
        <v>56</v>
      </c>
      <c r="D884" s="43" t="s">
        <v>4401</v>
      </c>
      <c r="E884" s="43"/>
      <c r="F884" s="220" t="s">
        <v>4402</v>
      </c>
      <c r="G884" s="228">
        <f t="shared" ref="G884:G886" si="692">IF(N884&lt;0, "N/A", (N884 - AA884)/(Z884-AA884))</f>
        <v>0</v>
      </c>
      <c r="H884" s="228">
        <f t="shared" ref="H884:H886" si="693">IF(P884&lt;0, "N/A", (P884 - AA884)/(Z884-AA884))</f>
        <v>0.5</v>
      </c>
      <c r="I884" s="228">
        <f t="shared" ref="I884:I886" si="694">IF(R884&lt;0, "N/A", (R884 - AA884)/(Z884-AA884))</f>
        <v>0</v>
      </c>
      <c r="J884" s="228">
        <f t="shared" ref="J884:J886" si="695">IF(T884&lt;0, "N/A", (T884 - AA884)/(Z884-AA884))</f>
        <v>0.5</v>
      </c>
      <c r="K884" s="228">
        <f t="shared" ref="K884:K886" si="696">IF(V884&lt;0, "N/A", (V884 - AA884)/(Z884-AA884))</f>
        <v>1</v>
      </c>
      <c r="L884" s="228">
        <f t="shared" ref="L884:L886" si="697">IF(X884&lt;0, "N/A", (X884 - AA884)/(Z884-AA884))</f>
        <v>0.5</v>
      </c>
      <c r="M884" s="44" t="s">
        <v>120</v>
      </c>
      <c r="N884" s="33">
        <v>0</v>
      </c>
      <c r="O884" s="43" t="s">
        <v>4403</v>
      </c>
      <c r="P884" s="185">
        <v>0.5</v>
      </c>
      <c r="Q884" s="43" t="s">
        <v>4404</v>
      </c>
      <c r="R884" s="33">
        <v>0</v>
      </c>
      <c r="S884" s="43" t="s">
        <v>4405</v>
      </c>
      <c r="T884" s="185">
        <v>0.5</v>
      </c>
      <c r="U884" s="43" t="s">
        <v>4406</v>
      </c>
      <c r="V884" s="33">
        <v>1</v>
      </c>
      <c r="W884" s="43" t="s">
        <v>4407</v>
      </c>
      <c r="X884" s="33">
        <v>0.5</v>
      </c>
      <c r="Y884" s="43" t="s">
        <v>4408</v>
      </c>
      <c r="Z884" s="91">
        <v>1</v>
      </c>
      <c r="AA884" s="90">
        <v>0</v>
      </c>
      <c r="AB884" s="33"/>
      <c r="AC884" s="33"/>
      <c r="AD884" s="33"/>
      <c r="AE884" s="33"/>
      <c r="AF884" s="33"/>
      <c r="AG884" s="33"/>
      <c r="AH884" s="33"/>
      <c r="AI884" s="33"/>
      <c r="AJ884" s="33"/>
      <c r="AK884" s="33"/>
      <c r="AL884" s="33"/>
      <c r="AM884" s="33"/>
    </row>
    <row r="885" spans="1:39" ht="15.75" customHeight="1">
      <c r="A885" s="35" t="s">
        <v>45</v>
      </c>
      <c r="B885" s="60" t="s">
        <v>55</v>
      </c>
      <c r="C885" s="50" t="s">
        <v>56</v>
      </c>
      <c r="D885" s="43" t="s">
        <v>4401</v>
      </c>
      <c r="E885" s="43"/>
      <c r="F885" s="220" t="s">
        <v>4409</v>
      </c>
      <c r="G885" s="228">
        <f t="shared" si="692"/>
        <v>0</v>
      </c>
      <c r="H885" s="228">
        <f t="shared" si="693"/>
        <v>0</v>
      </c>
      <c r="I885" s="228">
        <f t="shared" si="694"/>
        <v>0</v>
      </c>
      <c r="J885" s="228">
        <f t="shared" si="695"/>
        <v>0</v>
      </c>
      <c r="K885" s="228">
        <f t="shared" si="696"/>
        <v>0.5</v>
      </c>
      <c r="L885" s="228">
        <f t="shared" si="697"/>
        <v>1</v>
      </c>
      <c r="M885" s="44" t="s">
        <v>120</v>
      </c>
      <c r="N885" s="185">
        <v>0</v>
      </c>
      <c r="O885" s="43" t="s">
        <v>4410</v>
      </c>
      <c r="P885" s="185">
        <v>0</v>
      </c>
      <c r="Q885" s="43" t="s">
        <v>4411</v>
      </c>
      <c r="R885" s="185">
        <v>0</v>
      </c>
      <c r="S885" s="43" t="s">
        <v>4412</v>
      </c>
      <c r="T885" s="185">
        <v>0</v>
      </c>
      <c r="U885" s="43" t="s">
        <v>4413</v>
      </c>
      <c r="V885" s="33">
        <v>0.5</v>
      </c>
      <c r="W885" s="43" t="s">
        <v>4414</v>
      </c>
      <c r="X885" s="33">
        <v>1</v>
      </c>
      <c r="Y885" s="43" t="s">
        <v>4415</v>
      </c>
      <c r="Z885" s="91">
        <v>1</v>
      </c>
      <c r="AA885" s="90">
        <v>0</v>
      </c>
      <c r="AB885" s="33"/>
      <c r="AC885" s="33"/>
      <c r="AD885" s="33"/>
      <c r="AE885" s="33"/>
      <c r="AF885" s="33"/>
      <c r="AG885" s="33"/>
      <c r="AH885" s="33"/>
      <c r="AI885" s="33"/>
      <c r="AJ885" s="33"/>
      <c r="AK885" s="33"/>
      <c r="AL885" s="33"/>
      <c r="AM885" s="33"/>
    </row>
    <row r="886" spans="1:39" ht="15.75" customHeight="1">
      <c r="A886" s="35" t="s">
        <v>45</v>
      </c>
      <c r="B886" s="60" t="s">
        <v>55</v>
      </c>
      <c r="C886" s="50" t="s">
        <v>56</v>
      </c>
      <c r="D886" s="43" t="s">
        <v>4401</v>
      </c>
      <c r="E886" s="43"/>
      <c r="F886" s="220" t="s">
        <v>4416</v>
      </c>
      <c r="G886" s="228">
        <f t="shared" si="692"/>
        <v>0</v>
      </c>
      <c r="H886" s="228">
        <f t="shared" si="693"/>
        <v>0.5</v>
      </c>
      <c r="I886" s="228">
        <f t="shared" si="694"/>
        <v>0</v>
      </c>
      <c r="J886" s="228">
        <f t="shared" si="695"/>
        <v>0.5</v>
      </c>
      <c r="K886" s="228">
        <f t="shared" si="696"/>
        <v>1</v>
      </c>
      <c r="L886" s="228">
        <f t="shared" si="697"/>
        <v>1</v>
      </c>
      <c r="M886" s="44" t="s">
        <v>120</v>
      </c>
      <c r="N886" s="185">
        <v>0</v>
      </c>
      <c r="O886" s="43" t="s">
        <v>4417</v>
      </c>
      <c r="P886" s="185">
        <v>0.5</v>
      </c>
      <c r="Q886" s="43" t="s">
        <v>4418</v>
      </c>
      <c r="R886" s="185">
        <v>0</v>
      </c>
      <c r="S886" s="43" t="s">
        <v>4419</v>
      </c>
      <c r="T886" s="185">
        <v>0.5</v>
      </c>
      <c r="U886" s="43" t="s">
        <v>4420</v>
      </c>
      <c r="V886" s="33">
        <v>1</v>
      </c>
      <c r="W886" s="43" t="s">
        <v>129</v>
      </c>
      <c r="X886" s="33">
        <v>1</v>
      </c>
      <c r="Y886" s="43" t="s">
        <v>4421</v>
      </c>
      <c r="Z886" s="91">
        <v>1</v>
      </c>
      <c r="AA886" s="90">
        <v>0</v>
      </c>
      <c r="AB886" s="33"/>
      <c r="AC886" s="33"/>
      <c r="AD886" s="33"/>
      <c r="AE886" s="33"/>
      <c r="AF886" s="33"/>
      <c r="AG886" s="33"/>
      <c r="AH886" s="33"/>
      <c r="AI886" s="33"/>
      <c r="AJ886" s="33"/>
      <c r="AK886" s="33"/>
      <c r="AL886" s="33"/>
      <c r="AM886" s="33"/>
    </row>
    <row r="887" spans="1:39" ht="15.75" customHeight="1">
      <c r="A887" s="35" t="s">
        <v>45</v>
      </c>
      <c r="B887" s="60" t="s">
        <v>55</v>
      </c>
      <c r="C887" s="48" t="s">
        <v>57</v>
      </c>
      <c r="D887" s="48"/>
      <c r="E887" s="48"/>
      <c r="F887" s="222"/>
      <c r="G887" s="242">
        <f t="shared" ref="G887:L887" si="698">ROUND(AVERAGE(G888:G893),2)</f>
        <v>0.5</v>
      </c>
      <c r="H887" s="242">
        <f t="shared" si="698"/>
        <v>0.88</v>
      </c>
      <c r="I887" s="242">
        <f t="shared" si="698"/>
        <v>0.63</v>
      </c>
      <c r="J887" s="242">
        <f t="shared" si="698"/>
        <v>0.63</v>
      </c>
      <c r="K887" s="242">
        <f t="shared" si="698"/>
        <v>0.25</v>
      </c>
      <c r="L887" s="242">
        <f t="shared" si="698"/>
        <v>0.63</v>
      </c>
      <c r="M887" s="53"/>
      <c r="N887" s="54"/>
      <c r="O887" s="50"/>
      <c r="P887" s="54"/>
      <c r="Q887" s="50"/>
      <c r="R887" s="54"/>
      <c r="S887" s="50"/>
      <c r="T887" s="54"/>
      <c r="U887" s="50"/>
      <c r="V887" s="54"/>
      <c r="W887" s="50"/>
      <c r="X887" s="54"/>
      <c r="Y887" s="50"/>
      <c r="Z887" s="54"/>
      <c r="AA887" s="54"/>
      <c r="AB887" s="33"/>
      <c r="AC887" s="33"/>
      <c r="AD887" s="33"/>
      <c r="AE887" s="33"/>
      <c r="AF887" s="33"/>
      <c r="AG887" s="33"/>
      <c r="AH887" s="33"/>
      <c r="AI887" s="33"/>
      <c r="AJ887" s="33"/>
      <c r="AK887" s="33"/>
      <c r="AL887" s="33"/>
      <c r="AM887" s="33"/>
    </row>
    <row r="888" spans="1:39" ht="15.75" customHeight="1">
      <c r="A888" s="35" t="s">
        <v>45</v>
      </c>
      <c r="B888" s="60" t="s">
        <v>55</v>
      </c>
      <c r="C888" s="50" t="s">
        <v>57</v>
      </c>
      <c r="D888" s="43"/>
      <c r="E888" s="43"/>
      <c r="F888" s="220" t="s">
        <v>4422</v>
      </c>
      <c r="G888" s="228">
        <f t="shared" ref="G888:G889" si="699">IF(N888&lt;0, "N/A", (N888 - AA888)/(Z888-AA888))</f>
        <v>0.5</v>
      </c>
      <c r="H888" s="228">
        <f t="shared" ref="H888:H889" si="700">IF(P888&lt;0, "N/A", (P888 - AA888)/(Z888-AA888))</f>
        <v>0.5</v>
      </c>
      <c r="I888" s="228">
        <f t="shared" ref="I888:I889" si="701">IF(R888&lt;0, "N/A", (R888 - AA888)/(Z888-AA888))</f>
        <v>1</v>
      </c>
      <c r="J888" s="228">
        <f t="shared" ref="J888:J889" si="702">IF(T888&lt;0, "N/A", (T888 - AA888)/(Z888-AA888))</f>
        <v>1</v>
      </c>
      <c r="K888" s="228">
        <f t="shared" ref="K888:K889" si="703">IF(V888&lt;0, "N/A", (V888 - AA888)/(Z888-AA888))</f>
        <v>0</v>
      </c>
      <c r="L888" s="228">
        <f t="shared" ref="L888:L889" si="704">IF(X888&lt;0, "N/A", (X888 - AA888)/(Z888-AA888))</f>
        <v>0.5</v>
      </c>
      <c r="M888" s="44" t="s">
        <v>120</v>
      </c>
      <c r="N888" s="33">
        <v>0.5</v>
      </c>
      <c r="O888" s="43" t="s">
        <v>4423</v>
      </c>
      <c r="P888" s="33">
        <v>0.5</v>
      </c>
      <c r="Q888" s="43" t="s">
        <v>4424</v>
      </c>
      <c r="R888" s="33">
        <v>1</v>
      </c>
      <c r="S888" s="43" t="s">
        <v>4425</v>
      </c>
      <c r="T888" s="33">
        <v>1</v>
      </c>
      <c r="U888" s="43" t="s">
        <v>4426</v>
      </c>
      <c r="V888" s="33">
        <v>0</v>
      </c>
      <c r="W888" s="43" t="s">
        <v>4427</v>
      </c>
      <c r="X888" s="33">
        <v>0.5</v>
      </c>
      <c r="Y888" s="43" t="s">
        <v>4428</v>
      </c>
      <c r="Z888" s="91">
        <v>1</v>
      </c>
      <c r="AA888" s="90">
        <v>0</v>
      </c>
      <c r="AB888" s="33"/>
      <c r="AC888" s="33"/>
      <c r="AD888" s="33"/>
      <c r="AE888" s="33"/>
      <c r="AF888" s="33"/>
      <c r="AG888" s="33"/>
      <c r="AH888" s="33"/>
      <c r="AI888" s="33"/>
      <c r="AJ888" s="33"/>
      <c r="AK888" s="33"/>
      <c r="AL888" s="33"/>
      <c r="AM888" s="33"/>
    </row>
    <row r="889" spans="1:39" ht="15.75" customHeight="1">
      <c r="A889" s="35" t="s">
        <v>45</v>
      </c>
      <c r="B889" s="60" t="s">
        <v>55</v>
      </c>
      <c r="C889" s="50" t="s">
        <v>57</v>
      </c>
      <c r="D889" s="43"/>
      <c r="E889" s="43"/>
      <c r="F889" s="233" t="s">
        <v>4429</v>
      </c>
      <c r="G889" s="228">
        <f t="shared" si="699"/>
        <v>0.5</v>
      </c>
      <c r="H889" s="228">
        <f t="shared" si="700"/>
        <v>1</v>
      </c>
      <c r="I889" s="228">
        <f t="shared" si="701"/>
        <v>0.5</v>
      </c>
      <c r="J889" s="228">
        <f t="shared" si="702"/>
        <v>0.5</v>
      </c>
      <c r="K889" s="228">
        <f t="shared" si="703"/>
        <v>0</v>
      </c>
      <c r="L889" s="228">
        <f t="shared" si="704"/>
        <v>0.5</v>
      </c>
      <c r="M889" s="44" t="s">
        <v>4079</v>
      </c>
      <c r="N889" s="185">
        <v>0.5</v>
      </c>
      <c r="O889" s="186"/>
      <c r="P889" s="185">
        <v>1</v>
      </c>
      <c r="Q889" s="186"/>
      <c r="R889" s="185">
        <v>0.5</v>
      </c>
      <c r="S889" s="186"/>
      <c r="T889" s="185">
        <v>0.5</v>
      </c>
      <c r="U889" s="186"/>
      <c r="V889" s="185">
        <v>0</v>
      </c>
      <c r="W889" s="186"/>
      <c r="X889" s="185">
        <v>0.5</v>
      </c>
      <c r="Y889" s="186"/>
      <c r="Z889" s="91">
        <v>1</v>
      </c>
      <c r="AA889" s="90">
        <v>0</v>
      </c>
      <c r="AB889" s="33"/>
      <c r="AC889" s="33"/>
      <c r="AD889" s="33"/>
      <c r="AE889" s="33"/>
      <c r="AF889" s="33"/>
      <c r="AG889" s="33"/>
      <c r="AH889" s="33"/>
      <c r="AI889" s="33"/>
      <c r="AJ889" s="33"/>
      <c r="AK889" s="33"/>
      <c r="AL889" s="33"/>
      <c r="AM889" s="33"/>
    </row>
    <row r="890" spans="1:39" ht="15.75" customHeight="1">
      <c r="A890" s="35" t="s">
        <v>45</v>
      </c>
      <c r="B890" s="60" t="s">
        <v>55</v>
      </c>
      <c r="C890" s="50" t="s">
        <v>57</v>
      </c>
      <c r="D890" s="43"/>
      <c r="E890" s="43"/>
      <c r="F890" s="234" t="s">
        <v>4430</v>
      </c>
      <c r="G890" s="228">
        <f>IF(N890&gt;0.7,0,IF(N890&lt;0.2,1,0.5))</f>
        <v>0</v>
      </c>
      <c r="H890" s="228">
        <f>IF(P890&gt;0.7,0,IF(P890&lt;0.2,1,0.5))</f>
        <v>1</v>
      </c>
      <c r="I890" s="228">
        <f>IF(R890&gt;0.7,0,IF(R890&lt;0.2,1,0.5))</f>
        <v>0</v>
      </c>
      <c r="J890" s="228">
        <f>IF(T890&gt;0.7,0,IF(T890&lt;0.2,1,0.5))</f>
        <v>0</v>
      </c>
      <c r="K890" s="228">
        <f>IF(V890&gt;0.7,0,IF(V890&lt;0.2,1,0.5))</f>
        <v>0</v>
      </c>
      <c r="L890" s="228">
        <f>IF(X890&gt;0.7,0,IF(X890&lt;0.2,1,0.5))</f>
        <v>0.5</v>
      </c>
      <c r="M890" s="96" t="s">
        <v>4431</v>
      </c>
      <c r="N890" s="201">
        <v>0.8</v>
      </c>
      <c r="O890" s="186" t="s">
        <v>4432</v>
      </c>
      <c r="P890" s="201">
        <v>0.1</v>
      </c>
      <c r="Q890" s="188" t="s">
        <v>4433</v>
      </c>
      <c r="R890" s="198">
        <v>0.84799999999999998</v>
      </c>
      <c r="S890" s="188" t="s">
        <v>4434</v>
      </c>
      <c r="T890" s="198">
        <v>0.81399999999999995</v>
      </c>
      <c r="U890" s="186" t="s">
        <v>4435</v>
      </c>
      <c r="V890" s="201">
        <v>0.99</v>
      </c>
      <c r="W890" s="186" t="s">
        <v>4436</v>
      </c>
      <c r="X890" s="198">
        <v>0.55300000000000005</v>
      </c>
      <c r="Y890" s="186" t="s">
        <v>4437</v>
      </c>
      <c r="Z890" s="94">
        <v>0.75</v>
      </c>
      <c r="AA890" s="97">
        <v>1</v>
      </c>
      <c r="AB890" s="33"/>
      <c r="AC890" s="33"/>
      <c r="AD890" s="33"/>
      <c r="AE890" s="33"/>
      <c r="AF890" s="33"/>
      <c r="AG890" s="33"/>
      <c r="AH890" s="33"/>
      <c r="AI890" s="33"/>
      <c r="AJ890" s="33"/>
      <c r="AK890" s="33"/>
      <c r="AL890" s="33"/>
      <c r="AM890" s="33"/>
    </row>
    <row r="891" spans="1:39" ht="15.75" customHeight="1">
      <c r="A891" s="35" t="s">
        <v>45</v>
      </c>
      <c r="B891" s="60" t="s">
        <v>55</v>
      </c>
      <c r="C891" s="50" t="s">
        <v>57</v>
      </c>
      <c r="D891" s="43"/>
      <c r="E891" s="43"/>
      <c r="F891" s="235" t="s">
        <v>4438</v>
      </c>
      <c r="G891" s="228">
        <f>IF(N891&lt;0.9,0,IF(N891&gt;0.99,1,0.5))</f>
        <v>1</v>
      </c>
      <c r="H891" s="228">
        <f>IF(P891&lt;0.9,0,IF(P891&gt;0.99,1,0.5))</f>
        <v>1</v>
      </c>
      <c r="I891" s="228">
        <f>IF(R891&lt;0.9,0,IF(R891&gt;0.99,1,0.5))</f>
        <v>1</v>
      </c>
      <c r="J891" s="228">
        <f>IF(T891&lt;0.9,0,IF(T891&gt;0.99,1,0.5))</f>
        <v>1</v>
      </c>
      <c r="K891" s="228">
        <f>IF(V891&lt;0.9,0,IF(V891&gt;0.99,1,0.5))</f>
        <v>1</v>
      </c>
      <c r="L891" s="228">
        <f>IF(X891&lt;0.9,0,IF(X891&gt;0.99,1,0.5))</f>
        <v>1</v>
      </c>
      <c r="M891" s="96" t="s">
        <v>4439</v>
      </c>
      <c r="N891" s="201">
        <v>1</v>
      </c>
      <c r="O891" s="186">
        <v>100</v>
      </c>
      <c r="P891" s="201">
        <v>1</v>
      </c>
      <c r="Q891" s="186">
        <v>100</v>
      </c>
      <c r="R891" s="201">
        <v>1</v>
      </c>
      <c r="S891" s="186">
        <v>100</v>
      </c>
      <c r="T891" s="201">
        <v>1</v>
      </c>
      <c r="U891" s="186">
        <v>100</v>
      </c>
      <c r="V891" s="201">
        <v>1</v>
      </c>
      <c r="W891" s="186">
        <v>100</v>
      </c>
      <c r="X891" s="201">
        <v>1</v>
      </c>
      <c r="Y891" s="186">
        <v>100</v>
      </c>
      <c r="Z891" s="94">
        <v>1</v>
      </c>
      <c r="AA891" s="97">
        <v>1</v>
      </c>
      <c r="AB891" s="33"/>
      <c r="AC891" s="33"/>
      <c r="AD891" s="33"/>
      <c r="AE891" s="33"/>
      <c r="AF891" s="33"/>
      <c r="AG891" s="33"/>
      <c r="AH891" s="33"/>
      <c r="AI891" s="33"/>
      <c r="AJ891" s="33"/>
      <c r="AK891" s="33"/>
      <c r="AL891" s="33"/>
      <c r="AM891" s="33"/>
    </row>
    <row r="892" spans="1:39" ht="15.75" customHeight="1">
      <c r="A892" s="35" t="s">
        <v>45</v>
      </c>
      <c r="B892" s="60" t="s">
        <v>55</v>
      </c>
      <c r="C892" s="50" t="s">
        <v>57</v>
      </c>
      <c r="D892" s="43"/>
      <c r="E892" s="43"/>
      <c r="F892" s="220" t="s">
        <v>4440</v>
      </c>
      <c r="G892" s="228" t="str">
        <f t="shared" ref="G892:G893" si="705">IF(N892&lt;0, "N/A", (N892 - AA892)/(Z892-AA892))</f>
        <v>N/A</v>
      </c>
      <c r="H892" s="228" t="str">
        <f t="shared" ref="H892:H893" si="706">IF(P892&lt;0, "N/A", (P892 - AA892)/(Z892-AA892))</f>
        <v>N/A</v>
      </c>
      <c r="I892" s="228" t="str">
        <f t="shared" ref="I892:I893" si="707">IF(R892&lt;0, "N/A", (R892 - AA892)/(Z892-AA892))</f>
        <v>N/A</v>
      </c>
      <c r="J892" s="228" t="str">
        <f t="shared" ref="J892:J893" si="708">IF(T892&lt;0, "N/A", (T892 - AA892)/(Z892-AA892))</f>
        <v>N/A</v>
      </c>
      <c r="K892" s="228" t="str">
        <f t="shared" ref="K892:K893" si="709">IF(V892&lt;0, "N/A", (V892 - AA892)/(Z892-AA892))</f>
        <v>N/A</v>
      </c>
      <c r="L892" s="228" t="str">
        <f t="shared" ref="L892:L893" si="710">IF(X892&lt;0, "N/A", (X892 - AA892)/(Z892-AA892))</f>
        <v>N/A</v>
      </c>
      <c r="M892" s="44" t="s">
        <v>2645</v>
      </c>
      <c r="N892" s="33">
        <v>-1</v>
      </c>
      <c r="O892" s="43" t="s">
        <v>4441</v>
      </c>
      <c r="P892" s="33">
        <v>-1</v>
      </c>
      <c r="Q892" s="43" t="s">
        <v>4442</v>
      </c>
      <c r="R892" s="33">
        <v>-1</v>
      </c>
      <c r="S892" s="43" t="s">
        <v>4443</v>
      </c>
      <c r="T892" s="33">
        <v>-1</v>
      </c>
      <c r="U892" s="43" t="s">
        <v>4444</v>
      </c>
      <c r="V892" s="33">
        <v>-1</v>
      </c>
      <c r="W892" s="43" t="s">
        <v>4445</v>
      </c>
      <c r="X892" s="33">
        <v>-1</v>
      </c>
      <c r="Y892" s="43" t="s">
        <v>4446</v>
      </c>
      <c r="Z892" s="81"/>
      <c r="AA892" s="81"/>
      <c r="AB892" s="33"/>
      <c r="AC892" s="33"/>
      <c r="AD892" s="33"/>
      <c r="AE892" s="33"/>
      <c r="AF892" s="33"/>
      <c r="AG892" s="33"/>
      <c r="AH892" s="33"/>
      <c r="AI892" s="33"/>
      <c r="AJ892" s="33"/>
      <c r="AK892" s="33"/>
      <c r="AL892" s="33"/>
      <c r="AM892" s="33"/>
    </row>
    <row r="893" spans="1:39" ht="15.75" customHeight="1">
      <c r="A893" s="35" t="s">
        <v>45</v>
      </c>
      <c r="B893" s="60" t="s">
        <v>55</v>
      </c>
      <c r="C893" s="50" t="s">
        <v>57</v>
      </c>
      <c r="D893" s="43"/>
      <c r="E893" s="43"/>
      <c r="F893" s="220" t="s">
        <v>4447</v>
      </c>
      <c r="G893" s="228" t="str">
        <f t="shared" si="705"/>
        <v>N/A</v>
      </c>
      <c r="H893" s="228" t="str">
        <f t="shared" si="706"/>
        <v>N/A</v>
      </c>
      <c r="I893" s="228" t="str">
        <f t="shared" si="707"/>
        <v>N/A</v>
      </c>
      <c r="J893" s="228" t="str">
        <f t="shared" si="708"/>
        <v>N/A</v>
      </c>
      <c r="K893" s="228" t="str">
        <f t="shared" si="709"/>
        <v>N/A</v>
      </c>
      <c r="L893" s="228" t="str">
        <f t="shared" si="710"/>
        <v>N/A</v>
      </c>
      <c r="M893" s="44" t="s">
        <v>2645</v>
      </c>
      <c r="N893" s="33">
        <v>-1</v>
      </c>
      <c r="O893" s="43" t="s">
        <v>4448</v>
      </c>
      <c r="P893" s="33">
        <v>-1</v>
      </c>
      <c r="Q893" s="43" t="s">
        <v>4449</v>
      </c>
      <c r="R893" s="33">
        <v>-1</v>
      </c>
      <c r="S893" s="43" t="s">
        <v>4450</v>
      </c>
      <c r="T893" s="33">
        <v>-1</v>
      </c>
      <c r="U893" s="43" t="s">
        <v>4451</v>
      </c>
      <c r="V893" s="33">
        <v>-1</v>
      </c>
      <c r="W893" s="43" t="s">
        <v>4452</v>
      </c>
      <c r="X893" s="33">
        <v>-1</v>
      </c>
      <c r="Y893" s="43" t="s">
        <v>4453</v>
      </c>
      <c r="Z893" s="33"/>
      <c r="AA893" s="33"/>
      <c r="AB893" s="33"/>
      <c r="AC893" s="33"/>
      <c r="AD893" s="33"/>
      <c r="AE893" s="33"/>
      <c r="AF893" s="33"/>
      <c r="AG893" s="33"/>
      <c r="AH893" s="33"/>
      <c r="AI893" s="33"/>
      <c r="AJ893" s="33"/>
      <c r="AK893" s="33"/>
      <c r="AL893" s="33"/>
      <c r="AM893" s="33"/>
    </row>
    <row r="894" spans="1:39" ht="15.75" customHeight="1">
      <c r="A894" s="35" t="s">
        <v>45</v>
      </c>
      <c r="B894" s="60" t="s">
        <v>55</v>
      </c>
      <c r="C894" s="48" t="s">
        <v>58</v>
      </c>
      <c r="D894" s="48"/>
      <c r="E894" s="48"/>
      <c r="F894" s="222"/>
      <c r="G894" s="242">
        <f t="shared" ref="G894:L894" si="711">ROUND(AVERAGE(G895:G901),2)</f>
        <v>0.56000000000000005</v>
      </c>
      <c r="H894" s="242">
        <f t="shared" si="711"/>
        <v>0.73</v>
      </c>
      <c r="I894" s="242">
        <f t="shared" si="711"/>
        <v>0.51</v>
      </c>
      <c r="J894" s="242">
        <f t="shared" si="711"/>
        <v>0.61</v>
      </c>
      <c r="K894" s="242">
        <f t="shared" si="711"/>
        <v>0.61</v>
      </c>
      <c r="L894" s="242">
        <f t="shared" si="711"/>
        <v>0.45</v>
      </c>
      <c r="M894" s="53"/>
      <c r="N894" s="54"/>
      <c r="O894" s="50"/>
      <c r="P894" s="54"/>
      <c r="Q894" s="50"/>
      <c r="R894" s="54"/>
      <c r="S894" s="50"/>
      <c r="T894" s="54"/>
      <c r="U894" s="50"/>
      <c r="V894" s="54"/>
      <c r="W894" s="50"/>
      <c r="X894" s="54"/>
      <c r="Y894" s="50"/>
      <c r="Z894" s="54"/>
      <c r="AA894" s="54"/>
      <c r="AB894" s="33"/>
      <c r="AC894" s="33"/>
      <c r="AD894" s="33"/>
      <c r="AE894" s="33"/>
      <c r="AF894" s="33"/>
      <c r="AG894" s="33"/>
      <c r="AH894" s="33"/>
      <c r="AI894" s="33"/>
      <c r="AJ894" s="33"/>
      <c r="AK894" s="33"/>
      <c r="AL894" s="33"/>
      <c r="AM894" s="33"/>
    </row>
    <row r="895" spans="1:39" ht="15.75" customHeight="1">
      <c r="A895" s="35" t="s">
        <v>45</v>
      </c>
      <c r="B895" s="60" t="s">
        <v>55</v>
      </c>
      <c r="C895" s="50" t="s">
        <v>58</v>
      </c>
      <c r="D895" s="43"/>
      <c r="E895" s="43"/>
      <c r="F895" s="220" t="s">
        <v>4454</v>
      </c>
      <c r="G895" s="228">
        <f t="shared" ref="G895:G901" si="712">IF(N895&lt;0, "N/A", (N895 - AA895)/(Z895-AA895))</f>
        <v>1</v>
      </c>
      <c r="H895" s="228">
        <f t="shared" ref="H895:H901" si="713">IF(P895&lt;0, "N/A", (P895 - AA895)/(Z895-AA895))</f>
        <v>1</v>
      </c>
      <c r="I895" s="228">
        <f t="shared" ref="I895:I901" si="714">IF(R895&lt;0, "N/A", (R895 - AA895)/(Z895-AA895))</f>
        <v>1</v>
      </c>
      <c r="J895" s="228">
        <f t="shared" ref="J895:J901" si="715">IF(T895&lt;0, "N/A", (T895 - AA895)/(Z895-AA895))</f>
        <v>0.5</v>
      </c>
      <c r="K895" s="228">
        <f t="shared" ref="K895:K901" si="716">IF(V895&lt;0, "N/A", (V895 - AA895)/(Z895-AA895))</f>
        <v>1</v>
      </c>
      <c r="L895" s="228">
        <f t="shared" ref="L895:L901" si="717">IF(X895&lt;0, "N/A", (X895 - AA895)/(Z895-AA895))</f>
        <v>0.5</v>
      </c>
      <c r="M895" s="44" t="s">
        <v>120</v>
      </c>
      <c r="N895" s="33">
        <v>1</v>
      </c>
      <c r="O895" s="43" t="s">
        <v>4455</v>
      </c>
      <c r="P895" s="33">
        <v>1</v>
      </c>
      <c r="Q895" s="43" t="s">
        <v>4456</v>
      </c>
      <c r="R895" s="33">
        <v>1</v>
      </c>
      <c r="S895" s="43" t="s">
        <v>4457</v>
      </c>
      <c r="T895" s="33">
        <v>0.5</v>
      </c>
      <c r="U895" s="43" t="s">
        <v>4458</v>
      </c>
      <c r="V895" s="33">
        <v>1</v>
      </c>
      <c r="W895" s="43" t="s">
        <v>129</v>
      </c>
      <c r="X895" s="33">
        <v>0.5</v>
      </c>
      <c r="Y895" s="43" t="s">
        <v>4459</v>
      </c>
      <c r="Z895" s="91">
        <v>1</v>
      </c>
      <c r="AA895" s="90">
        <v>0</v>
      </c>
      <c r="AB895" s="33"/>
      <c r="AC895" s="33"/>
      <c r="AD895" s="33"/>
      <c r="AE895" s="33"/>
      <c r="AF895" s="33"/>
      <c r="AG895" s="33"/>
      <c r="AH895" s="33"/>
      <c r="AI895" s="33"/>
      <c r="AJ895" s="33"/>
      <c r="AK895" s="33"/>
      <c r="AL895" s="33"/>
      <c r="AM895" s="33"/>
    </row>
    <row r="896" spans="1:39" ht="15.75" customHeight="1">
      <c r="A896" s="35" t="s">
        <v>45</v>
      </c>
      <c r="B896" s="60" t="s">
        <v>55</v>
      </c>
      <c r="C896" s="50" t="s">
        <v>58</v>
      </c>
      <c r="D896" s="43"/>
      <c r="E896" s="43"/>
      <c r="F896" s="220" t="s">
        <v>4460</v>
      </c>
      <c r="G896" s="228">
        <f t="shared" si="712"/>
        <v>0.5</v>
      </c>
      <c r="H896" s="228">
        <f t="shared" si="713"/>
        <v>0.5</v>
      </c>
      <c r="I896" s="228">
        <f t="shared" si="714"/>
        <v>0</v>
      </c>
      <c r="J896" s="228">
        <f t="shared" si="715"/>
        <v>0.5</v>
      </c>
      <c r="K896" s="228">
        <f t="shared" si="716"/>
        <v>0</v>
      </c>
      <c r="L896" s="228">
        <f t="shared" si="717"/>
        <v>0.5</v>
      </c>
      <c r="M896" s="44" t="s">
        <v>120</v>
      </c>
      <c r="N896" s="185">
        <v>0.5</v>
      </c>
      <c r="O896" s="43" t="s">
        <v>4461</v>
      </c>
      <c r="P896" s="185">
        <v>0.5</v>
      </c>
      <c r="Q896" s="43" t="s">
        <v>4462</v>
      </c>
      <c r="R896" s="33">
        <v>0</v>
      </c>
      <c r="S896" s="43" t="s">
        <v>129</v>
      </c>
      <c r="T896" s="185">
        <v>0.5</v>
      </c>
      <c r="U896" s="43" t="s">
        <v>4463</v>
      </c>
      <c r="V896" s="33">
        <v>0</v>
      </c>
      <c r="W896" s="43" t="s">
        <v>4464</v>
      </c>
      <c r="X896" s="33">
        <v>0.5</v>
      </c>
      <c r="Y896" s="43" t="s">
        <v>4465</v>
      </c>
      <c r="Z896" s="91">
        <v>1</v>
      </c>
      <c r="AA896" s="90">
        <v>0</v>
      </c>
      <c r="AB896" s="33"/>
      <c r="AC896" s="33"/>
      <c r="AD896" s="33"/>
      <c r="AE896" s="33"/>
      <c r="AF896" s="33"/>
      <c r="AG896" s="33"/>
      <c r="AH896" s="33"/>
      <c r="AI896" s="33"/>
      <c r="AJ896" s="33"/>
      <c r="AK896" s="33"/>
      <c r="AL896" s="33"/>
      <c r="AM896" s="33"/>
    </row>
    <row r="897" spans="1:39" ht="15.75" customHeight="1">
      <c r="A897" s="35" t="s">
        <v>45</v>
      </c>
      <c r="B897" s="60" t="s">
        <v>55</v>
      </c>
      <c r="C897" s="50" t="s">
        <v>58</v>
      </c>
      <c r="D897" s="43"/>
      <c r="E897" s="43"/>
      <c r="F897" s="220" t="s">
        <v>4466</v>
      </c>
      <c r="G897" s="243">
        <f t="shared" si="712"/>
        <v>0.23116883116883113</v>
      </c>
      <c r="H897" s="243">
        <f t="shared" si="713"/>
        <v>3.4632034632034625E-2</v>
      </c>
      <c r="I897" s="243">
        <f t="shared" si="714"/>
        <v>4.3290043290043261E-2</v>
      </c>
      <c r="J897" s="243">
        <f t="shared" si="715"/>
        <v>0.71212121212121193</v>
      </c>
      <c r="K897" s="243">
        <f t="shared" si="716"/>
        <v>0.74805194805194797</v>
      </c>
      <c r="L897" s="243">
        <f t="shared" si="717"/>
        <v>0.20779220779220775</v>
      </c>
      <c r="M897" s="44" t="s">
        <v>502</v>
      </c>
      <c r="N897" s="195">
        <v>0.10340000000000001</v>
      </c>
      <c r="O897" s="43" t="s">
        <v>4467</v>
      </c>
      <c r="P897" s="195">
        <v>5.8000000000000003E-2</v>
      </c>
      <c r="Q897" s="43" t="s">
        <v>4468</v>
      </c>
      <c r="R897" s="195">
        <v>0.06</v>
      </c>
      <c r="S897" s="43" t="s">
        <v>4469</v>
      </c>
      <c r="T897" s="198">
        <v>0.2145</v>
      </c>
      <c r="U897" s="186" t="s">
        <v>4470</v>
      </c>
      <c r="V897" s="195">
        <v>0.2228</v>
      </c>
      <c r="W897" s="43" t="s">
        <v>4471</v>
      </c>
      <c r="X897" s="195">
        <v>9.8000000000000004E-2</v>
      </c>
      <c r="Y897" s="43" t="s">
        <v>4472</v>
      </c>
      <c r="Z897" s="94">
        <v>0.28100000000000003</v>
      </c>
      <c r="AA897" s="97">
        <v>0.05</v>
      </c>
      <c r="AB897" s="33"/>
      <c r="AC897" s="33"/>
      <c r="AD897" s="33"/>
      <c r="AE897" s="33"/>
      <c r="AF897" s="33"/>
      <c r="AG897" s="33"/>
      <c r="AH897" s="33"/>
      <c r="AI897" s="33"/>
      <c r="AJ897" s="33"/>
      <c r="AK897" s="33"/>
      <c r="AL897" s="33"/>
      <c r="AM897" s="33"/>
    </row>
    <row r="898" spans="1:39" ht="15.75" customHeight="1">
      <c r="A898" s="35" t="s">
        <v>45</v>
      </c>
      <c r="B898" s="60" t="s">
        <v>55</v>
      </c>
      <c r="C898" s="50" t="s">
        <v>58</v>
      </c>
      <c r="D898" s="43"/>
      <c r="E898" s="43"/>
      <c r="F898" s="220" t="s">
        <v>4473</v>
      </c>
      <c r="G898" s="228">
        <f t="shared" si="712"/>
        <v>1</v>
      </c>
      <c r="H898" s="228">
        <f t="shared" si="713"/>
        <v>1</v>
      </c>
      <c r="I898" s="228">
        <f t="shared" si="714"/>
        <v>1</v>
      </c>
      <c r="J898" s="228">
        <f t="shared" si="715"/>
        <v>1</v>
      </c>
      <c r="K898" s="228">
        <f t="shared" si="716"/>
        <v>1</v>
      </c>
      <c r="L898" s="228">
        <f t="shared" si="717"/>
        <v>0</v>
      </c>
      <c r="M898" s="44" t="s">
        <v>120</v>
      </c>
      <c r="N898" s="33">
        <v>1</v>
      </c>
      <c r="O898" s="43" t="s">
        <v>4474</v>
      </c>
      <c r="P898" s="33">
        <v>1</v>
      </c>
      <c r="Q898" s="43" t="s">
        <v>4475</v>
      </c>
      <c r="R898" s="33">
        <v>1</v>
      </c>
      <c r="S898" s="43" t="s">
        <v>4476</v>
      </c>
      <c r="T898" s="33">
        <v>1</v>
      </c>
      <c r="U898" s="43" t="s">
        <v>4477</v>
      </c>
      <c r="V898" s="33">
        <v>1</v>
      </c>
      <c r="W898" s="43" t="s">
        <v>4478</v>
      </c>
      <c r="X898" s="33">
        <v>0</v>
      </c>
      <c r="Y898" s="43" t="s">
        <v>4479</v>
      </c>
      <c r="Z898" s="91">
        <v>1</v>
      </c>
      <c r="AA898" s="90">
        <v>0</v>
      </c>
      <c r="AB898" s="33"/>
      <c r="AC898" s="33"/>
      <c r="AD898" s="33"/>
      <c r="AE898" s="33"/>
      <c r="AF898" s="33"/>
      <c r="AG898" s="33"/>
      <c r="AH898" s="33"/>
      <c r="AI898" s="33"/>
      <c r="AJ898" s="33"/>
      <c r="AK898" s="33"/>
      <c r="AL898" s="33"/>
      <c r="AM898" s="33"/>
    </row>
    <row r="899" spans="1:39" ht="15.75" customHeight="1">
      <c r="A899" s="35" t="s">
        <v>45</v>
      </c>
      <c r="B899" s="60" t="s">
        <v>55</v>
      </c>
      <c r="C899" s="50" t="s">
        <v>58</v>
      </c>
      <c r="D899" s="43"/>
      <c r="E899" s="43"/>
      <c r="F899" s="220" t="s">
        <v>4480</v>
      </c>
      <c r="G899" s="243">
        <f t="shared" si="712"/>
        <v>0.19999999999999996</v>
      </c>
      <c r="H899" s="243">
        <f t="shared" si="713"/>
        <v>0.60526315789473684</v>
      </c>
      <c r="I899" s="243">
        <f t="shared" si="714"/>
        <v>2.6315789473684199E-2</v>
      </c>
      <c r="J899" s="243">
        <f t="shared" si="715"/>
        <v>0.5368421052631579</v>
      </c>
      <c r="K899" s="243">
        <f t="shared" si="716"/>
        <v>0.52631578947368418</v>
      </c>
      <c r="L899" s="228" t="str">
        <f t="shared" si="717"/>
        <v>N/A</v>
      </c>
      <c r="M899" s="44" t="s">
        <v>502</v>
      </c>
      <c r="N899" s="198">
        <v>0.14599999999999999</v>
      </c>
      <c r="O899" s="186" t="s">
        <v>4481</v>
      </c>
      <c r="P899" s="195">
        <v>0.3</v>
      </c>
      <c r="Q899" s="43" t="s">
        <v>4482</v>
      </c>
      <c r="R899" s="195">
        <v>0.08</v>
      </c>
      <c r="S899" s="43" t="s">
        <v>4483</v>
      </c>
      <c r="T899" s="195">
        <v>0.27400000000000002</v>
      </c>
      <c r="U899" s="43" t="s">
        <v>4484</v>
      </c>
      <c r="V899" s="195">
        <v>0.27</v>
      </c>
      <c r="W899" s="43" t="s">
        <v>4485</v>
      </c>
      <c r="X899" s="185">
        <v>-1</v>
      </c>
      <c r="Y899" s="186" t="s">
        <v>129</v>
      </c>
      <c r="Z899" s="94">
        <v>0.45</v>
      </c>
      <c r="AA899" s="97">
        <v>7.0000000000000007E-2</v>
      </c>
      <c r="AB899" s="33"/>
      <c r="AC899" s="33"/>
      <c r="AD899" s="33"/>
      <c r="AE899" s="33"/>
      <c r="AF899" s="33"/>
      <c r="AG899" s="33"/>
      <c r="AH899" s="33"/>
      <c r="AI899" s="33"/>
      <c r="AJ899" s="33"/>
      <c r="AK899" s="33"/>
      <c r="AL899" s="33"/>
      <c r="AM899" s="33"/>
    </row>
    <row r="900" spans="1:39" ht="15.75" customHeight="1">
      <c r="A900" s="35" t="s">
        <v>45</v>
      </c>
      <c r="B900" s="60" t="s">
        <v>55</v>
      </c>
      <c r="C900" s="50" t="s">
        <v>58</v>
      </c>
      <c r="D900" s="43"/>
      <c r="E900" s="43"/>
      <c r="F900" s="220" t="s">
        <v>4486</v>
      </c>
      <c r="G900" s="228">
        <f t="shared" si="712"/>
        <v>1</v>
      </c>
      <c r="H900" s="228">
        <f t="shared" si="713"/>
        <v>1</v>
      </c>
      <c r="I900" s="228">
        <f t="shared" si="714"/>
        <v>1</v>
      </c>
      <c r="J900" s="228">
        <f t="shared" si="715"/>
        <v>1</v>
      </c>
      <c r="K900" s="228">
        <f t="shared" si="716"/>
        <v>1</v>
      </c>
      <c r="L900" s="228">
        <f t="shared" si="717"/>
        <v>1</v>
      </c>
      <c r="M900" s="44" t="s">
        <v>120</v>
      </c>
      <c r="N900" s="33">
        <v>1</v>
      </c>
      <c r="O900" s="43" t="s">
        <v>4487</v>
      </c>
      <c r="P900" s="33">
        <v>1</v>
      </c>
      <c r="Q900" s="43" t="s">
        <v>4488</v>
      </c>
      <c r="R900" s="33">
        <v>1</v>
      </c>
      <c r="S900" s="43" t="s">
        <v>129</v>
      </c>
      <c r="T900" s="33">
        <v>1</v>
      </c>
      <c r="U900" s="43" t="s">
        <v>4489</v>
      </c>
      <c r="V900" s="33">
        <v>1</v>
      </c>
      <c r="W900" s="43" t="s">
        <v>129</v>
      </c>
      <c r="X900" s="33">
        <v>1</v>
      </c>
      <c r="Y900" s="43" t="s">
        <v>4490</v>
      </c>
      <c r="Z900" s="91">
        <v>1</v>
      </c>
      <c r="AA900" s="90">
        <v>0</v>
      </c>
      <c r="AB900" s="33"/>
      <c r="AC900" s="33"/>
      <c r="AD900" s="33"/>
      <c r="AE900" s="33"/>
      <c r="AF900" s="33"/>
      <c r="AG900" s="33"/>
      <c r="AH900" s="33"/>
      <c r="AI900" s="33"/>
      <c r="AJ900" s="33"/>
      <c r="AK900" s="33"/>
      <c r="AL900" s="33"/>
      <c r="AM900" s="33"/>
    </row>
    <row r="901" spans="1:39" ht="15.75" customHeight="1">
      <c r="A901" s="35" t="s">
        <v>45</v>
      </c>
      <c r="B901" s="60" t="s">
        <v>55</v>
      </c>
      <c r="C901" s="50" t="s">
        <v>58</v>
      </c>
      <c r="D901" s="43"/>
      <c r="E901" s="43"/>
      <c r="F901" s="220" t="s">
        <v>4491</v>
      </c>
      <c r="G901" s="228">
        <f t="shared" si="712"/>
        <v>0</v>
      </c>
      <c r="H901" s="228">
        <f t="shared" si="713"/>
        <v>1</v>
      </c>
      <c r="I901" s="228">
        <f t="shared" si="714"/>
        <v>0.5</v>
      </c>
      <c r="J901" s="228">
        <f t="shared" si="715"/>
        <v>0</v>
      </c>
      <c r="K901" s="228">
        <f t="shared" si="716"/>
        <v>0</v>
      </c>
      <c r="L901" s="228">
        <f t="shared" si="717"/>
        <v>0.5</v>
      </c>
      <c r="M901" s="44" t="s">
        <v>120</v>
      </c>
      <c r="N901" s="33">
        <v>0</v>
      </c>
      <c r="O901" s="43" t="s">
        <v>4492</v>
      </c>
      <c r="P901" s="33">
        <v>1</v>
      </c>
      <c r="Q901" s="43" t="s">
        <v>4493</v>
      </c>
      <c r="R901" s="33">
        <v>0.5</v>
      </c>
      <c r="S901" s="43" t="s">
        <v>4494</v>
      </c>
      <c r="T901" s="33">
        <v>0</v>
      </c>
      <c r="U901" s="43" t="s">
        <v>129</v>
      </c>
      <c r="V901" s="33">
        <v>0</v>
      </c>
      <c r="W901" s="43" t="s">
        <v>129</v>
      </c>
      <c r="X901" s="33">
        <v>0.5</v>
      </c>
      <c r="Y901" s="43" t="s">
        <v>4495</v>
      </c>
      <c r="Z901" s="91">
        <v>1</v>
      </c>
      <c r="AA901" s="90">
        <v>0</v>
      </c>
      <c r="AB901" s="33"/>
      <c r="AC901" s="33"/>
      <c r="AD901" s="33"/>
      <c r="AE901" s="33"/>
      <c r="AF901" s="33"/>
      <c r="AG901" s="33"/>
      <c r="AH901" s="33"/>
      <c r="AI901" s="33"/>
      <c r="AJ901" s="33"/>
      <c r="AK901" s="33"/>
      <c r="AL901" s="33"/>
      <c r="AM901" s="33"/>
    </row>
    <row r="902" spans="1:39" ht="15.75" customHeight="1">
      <c r="A902" s="35" t="s">
        <v>45</v>
      </c>
      <c r="B902" s="60" t="s">
        <v>55</v>
      </c>
      <c r="C902" s="48" t="s">
        <v>59</v>
      </c>
      <c r="D902" s="48"/>
      <c r="E902" s="48"/>
      <c r="F902" s="222"/>
      <c r="G902" s="242">
        <f t="shared" ref="G902:L902" si="718">ROUND(AVERAGE(G903:G908),2)</f>
        <v>0.5</v>
      </c>
      <c r="H902" s="242">
        <f t="shared" si="718"/>
        <v>0.56999999999999995</v>
      </c>
      <c r="I902" s="242">
        <f t="shared" si="718"/>
        <v>0.75</v>
      </c>
      <c r="J902" s="242">
        <f t="shared" si="718"/>
        <v>0.49</v>
      </c>
      <c r="K902" s="242">
        <f t="shared" si="718"/>
        <v>0.65</v>
      </c>
      <c r="L902" s="242">
        <f t="shared" si="718"/>
        <v>0.44</v>
      </c>
      <c r="M902" s="53"/>
      <c r="N902" s="54"/>
      <c r="O902" s="50"/>
      <c r="P902" s="54"/>
      <c r="Q902" s="50"/>
      <c r="R902" s="54"/>
      <c r="S902" s="50"/>
      <c r="T902" s="54"/>
      <c r="U902" s="50"/>
      <c r="V902" s="54"/>
      <c r="W902" s="50"/>
      <c r="X902" s="54"/>
      <c r="Y902" s="50"/>
      <c r="Z902" s="92"/>
      <c r="AA902" s="92"/>
      <c r="AB902" s="33"/>
      <c r="AC902" s="33"/>
      <c r="AD902" s="33"/>
      <c r="AE902" s="33"/>
      <c r="AF902" s="33"/>
      <c r="AG902" s="33"/>
      <c r="AH902" s="33"/>
      <c r="AI902" s="33"/>
      <c r="AJ902" s="33"/>
      <c r="AK902" s="33"/>
      <c r="AL902" s="33"/>
      <c r="AM902" s="33"/>
    </row>
    <row r="903" spans="1:39" ht="15.75" customHeight="1">
      <c r="A903" s="35" t="s">
        <v>45</v>
      </c>
      <c r="B903" s="60" t="s">
        <v>55</v>
      </c>
      <c r="C903" s="50" t="s">
        <v>59</v>
      </c>
      <c r="D903" s="43"/>
      <c r="E903" s="43"/>
      <c r="F903" s="220" t="s">
        <v>4496</v>
      </c>
      <c r="G903" s="228">
        <f t="shared" ref="G903:G906" si="719">IF(N903&lt;0, "N/A", (N903 - AA903)/(Z903-AA903))</f>
        <v>0.5</v>
      </c>
      <c r="H903" s="228">
        <f t="shared" ref="H903:H906" si="720">IF(P903&lt;0, "N/A", (P903 - AA903)/(Z903-AA903))</f>
        <v>1</v>
      </c>
      <c r="I903" s="228">
        <f t="shared" ref="I903:I906" si="721">IF(R903&lt;0, "N/A", (R903 - AA903)/(Z903-AA903))</f>
        <v>1</v>
      </c>
      <c r="J903" s="228">
        <f t="shared" ref="J903:J906" si="722">IF(T903&lt;0, "N/A", (T903 - AA903)/(Z903-AA903))</f>
        <v>0.5</v>
      </c>
      <c r="K903" s="228">
        <f t="shared" ref="K903:K906" si="723">IF(V903&lt;0, "N/A", (V903 - AA903)/(Z903-AA903))</f>
        <v>1</v>
      </c>
      <c r="L903" s="228">
        <f t="shared" ref="L903:L906" si="724">IF(X903&lt;0, "N/A", (X903 - AA903)/(Z903-AA903))</f>
        <v>0.5</v>
      </c>
      <c r="M903" s="44" t="s">
        <v>120</v>
      </c>
      <c r="N903" s="33">
        <v>0.5</v>
      </c>
      <c r="O903" s="43" t="s">
        <v>4497</v>
      </c>
      <c r="P903" s="33">
        <v>1</v>
      </c>
      <c r="Q903" s="43" t="s">
        <v>4498</v>
      </c>
      <c r="R903" s="33">
        <v>1</v>
      </c>
      <c r="S903" s="43" t="s">
        <v>4499</v>
      </c>
      <c r="T903" s="33">
        <v>0.5</v>
      </c>
      <c r="U903" s="43" t="s">
        <v>4500</v>
      </c>
      <c r="V903" s="33">
        <v>1</v>
      </c>
      <c r="W903" s="43" t="s">
        <v>129</v>
      </c>
      <c r="X903" s="33">
        <v>0.5</v>
      </c>
      <c r="Y903" s="43" t="s">
        <v>4501</v>
      </c>
      <c r="Z903" s="91">
        <v>1</v>
      </c>
      <c r="AA903" s="90">
        <v>0</v>
      </c>
      <c r="AB903" s="33"/>
      <c r="AC903" s="33"/>
      <c r="AD903" s="33"/>
      <c r="AE903" s="33"/>
      <c r="AF903" s="33"/>
      <c r="AG903" s="33"/>
      <c r="AH903" s="33"/>
      <c r="AI903" s="33"/>
      <c r="AJ903" s="33"/>
      <c r="AK903" s="33"/>
      <c r="AL903" s="33"/>
      <c r="AM903" s="33"/>
    </row>
    <row r="904" spans="1:39" ht="15.75" customHeight="1">
      <c r="A904" s="35" t="s">
        <v>45</v>
      </c>
      <c r="B904" s="60" t="s">
        <v>55</v>
      </c>
      <c r="C904" s="50" t="s">
        <v>59</v>
      </c>
      <c r="D904" s="43"/>
      <c r="E904" s="43"/>
      <c r="F904" s="220" t="s">
        <v>4502</v>
      </c>
      <c r="G904" s="228">
        <f t="shared" si="719"/>
        <v>1</v>
      </c>
      <c r="H904" s="228">
        <f t="shared" si="720"/>
        <v>0.5</v>
      </c>
      <c r="I904" s="228">
        <f t="shared" si="721"/>
        <v>1</v>
      </c>
      <c r="J904" s="228">
        <f t="shared" si="722"/>
        <v>1</v>
      </c>
      <c r="K904" s="228">
        <f t="shared" si="723"/>
        <v>0.5</v>
      </c>
      <c r="L904" s="228">
        <f t="shared" si="724"/>
        <v>1</v>
      </c>
      <c r="M904" s="44" t="s">
        <v>120</v>
      </c>
      <c r="N904" s="33">
        <v>1</v>
      </c>
      <c r="O904" s="43" t="s">
        <v>4503</v>
      </c>
      <c r="P904" s="33">
        <v>0.5</v>
      </c>
      <c r="Q904" s="43" t="s">
        <v>4504</v>
      </c>
      <c r="R904" s="33">
        <v>1</v>
      </c>
      <c r="S904" s="43" t="s">
        <v>4505</v>
      </c>
      <c r="T904" s="33">
        <v>1</v>
      </c>
      <c r="U904" s="43" t="s">
        <v>4506</v>
      </c>
      <c r="V904" s="33">
        <v>0.5</v>
      </c>
      <c r="W904" s="43" t="s">
        <v>4507</v>
      </c>
      <c r="X904" s="33">
        <v>1</v>
      </c>
      <c r="Y904" s="43" t="s">
        <v>4508</v>
      </c>
      <c r="Z904" s="91">
        <v>1</v>
      </c>
      <c r="AA904" s="90">
        <v>0</v>
      </c>
      <c r="AB904" s="33"/>
      <c r="AC904" s="33"/>
      <c r="AD904" s="33"/>
      <c r="AE904" s="33"/>
      <c r="AF904" s="33"/>
      <c r="AG904" s="33"/>
      <c r="AH904" s="33"/>
      <c r="AI904" s="33"/>
      <c r="AJ904" s="33"/>
      <c r="AK904" s="33"/>
      <c r="AL904" s="33"/>
      <c r="AM904" s="33"/>
    </row>
    <row r="905" spans="1:39" ht="15.75" customHeight="1">
      <c r="A905" s="35" t="s">
        <v>45</v>
      </c>
      <c r="B905" s="60" t="s">
        <v>55</v>
      </c>
      <c r="C905" s="50" t="s">
        <v>59</v>
      </c>
      <c r="D905" s="43"/>
      <c r="E905" s="43"/>
      <c r="F905" s="220" t="s">
        <v>4509</v>
      </c>
      <c r="G905" s="228">
        <f t="shared" si="719"/>
        <v>0</v>
      </c>
      <c r="H905" s="228">
        <f t="shared" si="720"/>
        <v>1</v>
      </c>
      <c r="I905" s="228">
        <f t="shared" si="721"/>
        <v>1</v>
      </c>
      <c r="J905" s="228">
        <f t="shared" si="722"/>
        <v>0</v>
      </c>
      <c r="K905" s="228">
        <f t="shared" si="723"/>
        <v>0.5</v>
      </c>
      <c r="L905" s="228">
        <f t="shared" si="724"/>
        <v>0.5</v>
      </c>
      <c r="M905" s="44" t="s">
        <v>120</v>
      </c>
      <c r="N905" s="33">
        <v>0</v>
      </c>
      <c r="O905" s="43" t="s">
        <v>4510</v>
      </c>
      <c r="P905" s="33">
        <v>1</v>
      </c>
      <c r="Q905" s="43" t="s">
        <v>4511</v>
      </c>
      <c r="R905" s="33">
        <v>1</v>
      </c>
      <c r="S905" s="43" t="s">
        <v>4512</v>
      </c>
      <c r="T905" s="33">
        <v>0</v>
      </c>
      <c r="U905" s="43" t="s">
        <v>4513</v>
      </c>
      <c r="V905" s="33">
        <v>0.5</v>
      </c>
      <c r="W905" s="43" t="s">
        <v>4514</v>
      </c>
      <c r="X905" s="33">
        <v>0.5</v>
      </c>
      <c r="Y905" s="43" t="s">
        <v>4515</v>
      </c>
      <c r="Z905" s="91">
        <v>1</v>
      </c>
      <c r="AA905" s="90">
        <v>0</v>
      </c>
      <c r="AB905" s="33"/>
      <c r="AC905" s="33"/>
      <c r="AD905" s="33"/>
      <c r="AE905" s="33"/>
      <c r="AF905" s="33"/>
      <c r="AG905" s="33"/>
      <c r="AH905" s="33"/>
      <c r="AI905" s="33"/>
      <c r="AJ905" s="33"/>
      <c r="AK905" s="33"/>
      <c r="AL905" s="33"/>
      <c r="AM905" s="33"/>
    </row>
    <row r="906" spans="1:39" ht="15.75" customHeight="1">
      <c r="A906" s="35" t="s">
        <v>45</v>
      </c>
      <c r="B906" s="60" t="s">
        <v>55</v>
      </c>
      <c r="C906" s="50" t="s">
        <v>59</v>
      </c>
      <c r="D906" s="43"/>
      <c r="E906" s="43"/>
      <c r="F906" s="220" t="s">
        <v>4516</v>
      </c>
      <c r="G906" s="228">
        <f t="shared" si="719"/>
        <v>0.5</v>
      </c>
      <c r="H906" s="228">
        <f t="shared" si="720"/>
        <v>0</v>
      </c>
      <c r="I906" s="228">
        <f t="shared" si="721"/>
        <v>0.5</v>
      </c>
      <c r="J906" s="228">
        <f t="shared" si="722"/>
        <v>0.5</v>
      </c>
      <c r="K906" s="228">
        <f t="shared" si="723"/>
        <v>1</v>
      </c>
      <c r="L906" s="228">
        <f t="shared" si="724"/>
        <v>0.5</v>
      </c>
      <c r="M906" s="44" t="s">
        <v>120</v>
      </c>
      <c r="N906" s="185">
        <v>0.5</v>
      </c>
      <c r="O906" s="43" t="s">
        <v>4517</v>
      </c>
      <c r="P906" s="33">
        <v>0</v>
      </c>
      <c r="Q906" s="43" t="s">
        <v>4518</v>
      </c>
      <c r="R906" s="185">
        <v>0.5</v>
      </c>
      <c r="S906" s="43" t="s">
        <v>4519</v>
      </c>
      <c r="T906" s="185">
        <v>0.5</v>
      </c>
      <c r="U906" s="43" t="s">
        <v>4520</v>
      </c>
      <c r="V906" s="33">
        <v>1</v>
      </c>
      <c r="W906" s="43" t="s">
        <v>4521</v>
      </c>
      <c r="X906" s="33">
        <v>0.5</v>
      </c>
      <c r="Y906" s="43" t="s">
        <v>4522</v>
      </c>
      <c r="Z906" s="91">
        <v>1</v>
      </c>
      <c r="AA906" s="90">
        <v>0</v>
      </c>
      <c r="AB906" s="33"/>
      <c r="AC906" s="33"/>
      <c r="AD906" s="33"/>
      <c r="AE906" s="33"/>
      <c r="AF906" s="33"/>
      <c r="AG906" s="33"/>
      <c r="AH906" s="33"/>
      <c r="AI906" s="33"/>
      <c r="AJ906" s="33"/>
      <c r="AK906" s="33"/>
      <c r="AL906" s="33"/>
      <c r="AM906" s="33"/>
    </row>
    <row r="907" spans="1:39" ht="79.5" customHeight="1">
      <c r="A907" s="35" t="s">
        <v>45</v>
      </c>
      <c r="B907" s="60" t="s">
        <v>55</v>
      </c>
      <c r="C907" s="50" t="s">
        <v>59</v>
      </c>
      <c r="D907" s="98"/>
      <c r="E907" s="98"/>
      <c r="F907" s="236" t="s">
        <v>4523</v>
      </c>
      <c r="G907" s="254">
        <f>IF(N907&lt;$Z907,1,IF(N907&gt;$AA907,0,(N907-$Z907)/($AA907-$Z907)))</f>
        <v>0.30409356725146186</v>
      </c>
      <c r="H907" s="254">
        <f>IF(P907&lt;$Z907,1,IF(P907&gt;$AA907,0,(P907-$Z907)/($AA907-$Z907)))</f>
        <v>0.47368421052631565</v>
      </c>
      <c r="I907" s="254">
        <f>IF(R907&lt;$Z907,1,IF(R907&gt;$AA907,0,(R907-$Z907)/($AA907-$Z907)))</f>
        <v>0.83333333333333326</v>
      </c>
      <c r="J907" s="254">
        <f>IF(T907&lt;$Z907,1,IF(T907&gt;$AA907,0,(T907-$Z907)/($AA907-$Z907)))</f>
        <v>0.29239766081871343</v>
      </c>
      <c r="K907" s="254">
        <f>IF(V907&lt;$Z907,1,IF(V907&gt;$AA907,0,(V907-$Z907)/($AA907-$Z907)))</f>
        <v>0.61403508771929816</v>
      </c>
      <c r="L907" s="254">
        <f>IF(X907&lt;$Z907,1,IF(X907&gt;$AA907,0,(X907-$Z907)/($AA907-$Z907)))</f>
        <v>0</v>
      </c>
      <c r="M907" s="44" t="s">
        <v>2645</v>
      </c>
      <c r="N907" s="204">
        <v>4.0199999999999996</v>
      </c>
      <c r="O907" s="211"/>
      <c r="P907" s="204">
        <v>4.5999999999999996</v>
      </c>
      <c r="Q907" s="211"/>
      <c r="R907" s="204">
        <v>5.83</v>
      </c>
      <c r="S907" s="211"/>
      <c r="T907" s="204">
        <v>3.98</v>
      </c>
      <c r="U907" s="211"/>
      <c r="V907" s="204">
        <v>5.08</v>
      </c>
      <c r="W907" s="211"/>
      <c r="X907" s="204">
        <v>6.98</v>
      </c>
      <c r="Y907" s="211"/>
      <c r="Z907" s="99">
        <v>2.98</v>
      </c>
      <c r="AA907" s="100">
        <v>6.4</v>
      </c>
      <c r="AB907" s="101"/>
      <c r="AC907" s="101"/>
      <c r="AD907" s="101"/>
      <c r="AE907" s="101"/>
      <c r="AF907" s="101"/>
      <c r="AG907" s="101"/>
      <c r="AH907" s="101"/>
      <c r="AI907" s="101"/>
      <c r="AJ907" s="101"/>
      <c r="AK907" s="101"/>
      <c r="AL907" s="101"/>
      <c r="AM907" s="101"/>
    </row>
    <row r="908" spans="1:39" ht="50.25" customHeight="1">
      <c r="A908" s="35" t="s">
        <v>45</v>
      </c>
      <c r="B908" s="60" t="s">
        <v>55</v>
      </c>
      <c r="C908" s="50" t="s">
        <v>59</v>
      </c>
      <c r="D908" s="98"/>
      <c r="E908" s="98"/>
      <c r="F908" s="236" t="s">
        <v>4524</v>
      </c>
      <c r="G908" s="255">
        <f>IF(N908&lt;$Z908,1,IF(N908&gt;$AA908,0,(N908-$AA908)/($Z908-$AA908)))</f>
        <v>0.7074963999768582</v>
      </c>
      <c r="H908" s="255">
        <f>IF(P908&lt;$Z908,1,IF(P908&gt;$AA908,0,(P908-$AA908)/($Z908-$AA908)))</f>
        <v>0.42527923550395386</v>
      </c>
      <c r="I908" s="255">
        <f>IF(R908&lt;$Z908,1,IF(R908&gt;$AA908,0,(R908-$AA908)/($Z908-$AA908)))</f>
        <v>0.19119143480236386</v>
      </c>
      <c r="J908" s="255">
        <f>IF(T908&lt;$Z908,1,IF(T908&gt;$AA908,0,(T908-$AA908)/($Z908-$AA908)))</f>
        <v>0.63560269432011252</v>
      </c>
      <c r="K908" s="255">
        <f>IF(V908&lt;$Z908,1,IF(V908&gt;$AA908,0,(V908-$AA908)/($Z908-$AA908)))</f>
        <v>0.30758264354937948</v>
      </c>
      <c r="L908" s="255">
        <f>IF(X908&lt;$Z908,1,IF(X908&gt;$AA908,0,(X908-$AA908)/($Z908-$AA908)))</f>
        <v>0.12368152018694013</v>
      </c>
      <c r="M908" s="44" t="s">
        <v>2645</v>
      </c>
      <c r="N908" s="204">
        <v>0.17047348000000001</v>
      </c>
      <c r="O908" s="211"/>
      <c r="P908" s="204">
        <v>0.23447365000000001</v>
      </c>
      <c r="Q908" s="211"/>
      <c r="R908" s="204">
        <v>0.28755922</v>
      </c>
      <c r="S908" s="211"/>
      <c r="T908" s="204">
        <v>0.18677727</v>
      </c>
      <c r="U908" s="211"/>
      <c r="V908" s="204">
        <v>0.26116444999999999</v>
      </c>
      <c r="W908" s="211"/>
      <c r="X908" s="204">
        <v>0.30286887000000001</v>
      </c>
      <c r="Y908" s="211"/>
      <c r="Z908" s="99">
        <v>0.10414059000000001</v>
      </c>
      <c r="AA908" s="100">
        <v>0.33091691000000001</v>
      </c>
      <c r="AB908" s="101"/>
      <c r="AC908" s="101"/>
      <c r="AD908" s="101"/>
      <c r="AE908" s="101"/>
      <c r="AF908" s="101"/>
      <c r="AG908" s="101"/>
      <c r="AH908" s="101"/>
      <c r="AI908" s="101"/>
      <c r="AJ908" s="101"/>
      <c r="AK908" s="101"/>
      <c r="AL908" s="101"/>
      <c r="AM908" s="101"/>
    </row>
    <row r="909" spans="1:39" ht="15.75" customHeight="1">
      <c r="A909" s="35" t="s">
        <v>45</v>
      </c>
      <c r="B909" s="39" t="s">
        <v>60</v>
      </c>
      <c r="C909" s="39"/>
      <c r="D909" s="39"/>
      <c r="E909" s="39"/>
      <c r="F909" s="224"/>
      <c r="G909" s="239">
        <f t="shared" ref="G909:L909" si="725">ROUND(AVERAGE(G911,G945),2)</f>
        <v>0.71</v>
      </c>
      <c r="H909" s="239">
        <f t="shared" si="725"/>
        <v>0.47</v>
      </c>
      <c r="I909" s="239">
        <f t="shared" si="725"/>
        <v>0.4</v>
      </c>
      <c r="J909" s="239">
        <f t="shared" si="725"/>
        <v>0.53</v>
      </c>
      <c r="K909" s="239">
        <f t="shared" si="725"/>
        <v>0.61</v>
      </c>
      <c r="L909" s="239">
        <f t="shared" si="725"/>
        <v>0.51</v>
      </c>
      <c r="M909" s="78"/>
      <c r="N909" s="61"/>
      <c r="O909" s="60"/>
      <c r="P909" s="61"/>
      <c r="Q909" s="60"/>
      <c r="R909" s="61"/>
      <c r="S909" s="60"/>
      <c r="T909" s="61"/>
      <c r="U909" s="60"/>
      <c r="V909" s="61"/>
      <c r="W909" s="60"/>
      <c r="X909" s="61"/>
      <c r="Y909" s="60"/>
      <c r="Z909" s="61"/>
      <c r="AA909" s="61"/>
      <c r="AB909" s="33"/>
      <c r="AC909" s="33"/>
      <c r="AD909" s="33"/>
      <c r="AE909" s="33"/>
      <c r="AF909" s="33"/>
      <c r="AG909" s="33"/>
      <c r="AH909" s="33"/>
      <c r="AI909" s="33"/>
      <c r="AJ909" s="33"/>
      <c r="AK909" s="33"/>
      <c r="AL909" s="33"/>
      <c r="AM909" s="33"/>
    </row>
    <row r="910" spans="1:39" ht="15.75" customHeight="1">
      <c r="A910" s="35" t="s">
        <v>45</v>
      </c>
      <c r="B910" s="60" t="s">
        <v>60</v>
      </c>
      <c r="C910" s="42"/>
      <c r="D910" s="42"/>
      <c r="E910" s="42"/>
      <c r="F910" s="220" t="s">
        <v>111</v>
      </c>
      <c r="G910" s="228" t="str">
        <f>IF(N910&lt;0, "N/A", (N910 - AA910)/(Z910-AA910))</f>
        <v>N/A</v>
      </c>
      <c r="H910" s="228" t="str">
        <f>IF(P910&lt;0, "N/A", (P910 - AA910)/(Z910-AA910))</f>
        <v>N/A</v>
      </c>
      <c r="I910" s="228" t="str">
        <f>IF(R910&lt;0, "N/A", (R910 - AA910)/(Z910-AA910))</f>
        <v>N/A</v>
      </c>
      <c r="J910" s="228" t="str">
        <f>IF(T910&lt;0, "N/A", (T910 - AA910)/(Z910-AA910))</f>
        <v>N/A</v>
      </c>
      <c r="K910" s="228" t="str">
        <f>IF(V910&lt;0, "N/A", (V910 - AA910)/(Z910-AA910))</f>
        <v>N/A</v>
      </c>
      <c r="L910" s="228" t="str">
        <f>IF(X910&lt;0, "N/A", (X910 - AA910)/(Z910-AA910))</f>
        <v>N/A</v>
      </c>
      <c r="M910" s="44" t="s">
        <v>2645</v>
      </c>
      <c r="N910" s="33">
        <v>-1</v>
      </c>
      <c r="O910" s="43" t="s">
        <v>4525</v>
      </c>
      <c r="P910" s="33">
        <v>-1</v>
      </c>
      <c r="Q910" s="43" t="s">
        <v>4526</v>
      </c>
      <c r="R910" s="33">
        <v>-1</v>
      </c>
      <c r="S910" s="43" t="s">
        <v>4527</v>
      </c>
      <c r="T910" s="33">
        <v>-1</v>
      </c>
      <c r="U910" s="43" t="s">
        <v>4528</v>
      </c>
      <c r="V910" s="33">
        <v>-1</v>
      </c>
      <c r="W910" s="43" t="s">
        <v>4529</v>
      </c>
      <c r="X910" s="33">
        <v>-1</v>
      </c>
      <c r="Y910" s="43" t="s">
        <v>4530</v>
      </c>
      <c r="Z910" s="81"/>
      <c r="AA910" s="81"/>
      <c r="AB910" s="33"/>
      <c r="AC910" s="33"/>
      <c r="AD910" s="33"/>
      <c r="AE910" s="33"/>
      <c r="AF910" s="33"/>
      <c r="AG910" s="33"/>
      <c r="AH910" s="33"/>
      <c r="AI910" s="33"/>
      <c r="AJ910" s="33"/>
      <c r="AK910" s="33"/>
      <c r="AL910" s="33"/>
      <c r="AM910" s="33"/>
    </row>
    <row r="911" spans="1:39" ht="15.75" customHeight="1">
      <c r="A911" s="35" t="s">
        <v>45</v>
      </c>
      <c r="B911" s="60" t="s">
        <v>60</v>
      </c>
      <c r="C911" s="48" t="s">
        <v>61</v>
      </c>
      <c r="D911" s="48"/>
      <c r="E911" s="48"/>
      <c r="F911" s="222"/>
      <c r="G911" s="242">
        <f t="shared" ref="G911:L911" si="726">ROUND(AVERAGE(G912:G914,G923:G924,G930:G944),2)</f>
        <v>0.64</v>
      </c>
      <c r="H911" s="242">
        <f t="shared" si="726"/>
        <v>0.47</v>
      </c>
      <c r="I911" s="242">
        <f t="shared" si="726"/>
        <v>0.33</v>
      </c>
      <c r="J911" s="242">
        <f t="shared" si="726"/>
        <v>0.47</v>
      </c>
      <c r="K911" s="242">
        <f t="shared" si="726"/>
        <v>0.59</v>
      </c>
      <c r="L911" s="242">
        <f t="shared" si="726"/>
        <v>0.52</v>
      </c>
      <c r="M911" s="53"/>
      <c r="N911" s="54"/>
      <c r="O911" s="50"/>
      <c r="P911" s="54"/>
      <c r="Q911" s="50"/>
      <c r="R911" s="54"/>
      <c r="S911" s="50"/>
      <c r="T911" s="54"/>
      <c r="U911" s="50"/>
      <c r="V911" s="54"/>
      <c r="W911" s="50"/>
      <c r="X911" s="54"/>
      <c r="Y911" s="50"/>
      <c r="Z911" s="92"/>
      <c r="AA911" s="92"/>
      <c r="AB911" s="33"/>
      <c r="AC911" s="33"/>
      <c r="AD911" s="33"/>
      <c r="AE911" s="33"/>
      <c r="AF911" s="33"/>
      <c r="AG911" s="33"/>
      <c r="AH911" s="33"/>
      <c r="AI911" s="33"/>
      <c r="AJ911" s="33"/>
      <c r="AK911" s="33"/>
      <c r="AL911" s="33"/>
      <c r="AM911" s="33"/>
    </row>
    <row r="912" spans="1:39" ht="15.75" customHeight="1">
      <c r="A912" s="35" t="s">
        <v>45</v>
      </c>
      <c r="B912" s="60" t="s">
        <v>60</v>
      </c>
      <c r="C912" s="50" t="s">
        <v>61</v>
      </c>
      <c r="D912" s="43"/>
      <c r="E912" s="43"/>
      <c r="F912" s="220" t="s">
        <v>4531</v>
      </c>
      <c r="G912" s="228">
        <f t="shared" ref="G912:G913" si="727">IF(N912&lt;0, "N/A", (N912 - AA912)/(Z912-AA912))</f>
        <v>1</v>
      </c>
      <c r="H912" s="228">
        <f t="shared" ref="H912:H913" si="728">IF(P912&lt;0, "N/A", (P912 - AA912)/(Z912-AA912))</f>
        <v>1</v>
      </c>
      <c r="I912" s="228">
        <f t="shared" ref="I912:I913" si="729">IF(R912&lt;0, "N/A", (R912 - AA912)/(Z912-AA912))</f>
        <v>1</v>
      </c>
      <c r="J912" s="228">
        <f t="shared" ref="J912:J913" si="730">IF(T912&lt;0, "N/A", (T912 - AA912)/(Z912-AA912))</f>
        <v>0.5</v>
      </c>
      <c r="K912" s="228">
        <f t="shared" ref="K912:K913" si="731">IF(V912&lt;0, "N/A", (V912 - AA912)/(Z912-AA912))</f>
        <v>1</v>
      </c>
      <c r="L912" s="228">
        <f t="shared" ref="L912:L913" si="732">IF(X912&lt;0, "N/A", (X912 - AA912)/(Z912-AA912))</f>
        <v>1</v>
      </c>
      <c r="M912" s="44" t="s">
        <v>120</v>
      </c>
      <c r="N912" s="33">
        <v>1</v>
      </c>
      <c r="O912" s="43" t="s">
        <v>4532</v>
      </c>
      <c r="P912" s="33">
        <v>1</v>
      </c>
      <c r="Q912" s="43" t="s">
        <v>4533</v>
      </c>
      <c r="R912" s="33">
        <v>1</v>
      </c>
      <c r="S912" s="43" t="s">
        <v>4534</v>
      </c>
      <c r="T912" s="33">
        <v>0.5</v>
      </c>
      <c r="U912" s="43" t="s">
        <v>4535</v>
      </c>
      <c r="V912" s="33">
        <v>1</v>
      </c>
      <c r="W912" s="43" t="s">
        <v>4536</v>
      </c>
      <c r="X912" s="33">
        <v>1</v>
      </c>
      <c r="Y912" s="43" t="s">
        <v>4537</v>
      </c>
      <c r="Z912" s="91">
        <v>1</v>
      </c>
      <c r="AA912" s="90">
        <v>0</v>
      </c>
      <c r="AB912" s="33"/>
      <c r="AC912" s="33"/>
      <c r="AD912" s="33"/>
      <c r="AE912" s="33"/>
      <c r="AF912" s="33"/>
      <c r="AG912" s="33"/>
      <c r="AH912" s="33"/>
      <c r="AI912" s="33"/>
      <c r="AJ912" s="33"/>
      <c r="AK912" s="33"/>
      <c r="AL912" s="33"/>
      <c r="AM912" s="33"/>
    </row>
    <row r="913" spans="1:39" ht="15.75" customHeight="1">
      <c r="A913" s="35" t="s">
        <v>45</v>
      </c>
      <c r="B913" s="60" t="s">
        <v>60</v>
      </c>
      <c r="C913" s="50" t="s">
        <v>61</v>
      </c>
      <c r="D913" s="43"/>
      <c r="E913" s="43"/>
      <c r="F913" s="220" t="s">
        <v>4538</v>
      </c>
      <c r="G913" s="228">
        <f t="shared" si="727"/>
        <v>0.5</v>
      </c>
      <c r="H913" s="228">
        <f t="shared" si="728"/>
        <v>0</v>
      </c>
      <c r="I913" s="228">
        <f t="shared" si="729"/>
        <v>0</v>
      </c>
      <c r="J913" s="228">
        <f t="shared" si="730"/>
        <v>0.5</v>
      </c>
      <c r="K913" s="228">
        <f t="shared" si="731"/>
        <v>1</v>
      </c>
      <c r="L913" s="228">
        <f t="shared" si="732"/>
        <v>1</v>
      </c>
      <c r="M913" s="44" t="s">
        <v>120</v>
      </c>
      <c r="N913" s="185">
        <v>0.5</v>
      </c>
      <c r="O913" s="43" t="s">
        <v>4539</v>
      </c>
      <c r="P913" s="185">
        <v>0</v>
      </c>
      <c r="Q913" s="43" t="s">
        <v>4540</v>
      </c>
      <c r="R913" s="33">
        <v>0</v>
      </c>
      <c r="S913" s="43" t="s">
        <v>4541</v>
      </c>
      <c r="T913" s="33">
        <v>0.5</v>
      </c>
      <c r="U913" s="43" t="s">
        <v>4542</v>
      </c>
      <c r="V913" s="33">
        <v>1</v>
      </c>
      <c r="W913" s="43" t="s">
        <v>129</v>
      </c>
      <c r="X913" s="185">
        <v>1</v>
      </c>
      <c r="Y913" s="186" t="s">
        <v>4543</v>
      </c>
      <c r="Z913" s="91">
        <v>1</v>
      </c>
      <c r="AA913" s="90">
        <v>0</v>
      </c>
      <c r="AB913" s="33"/>
      <c r="AC913" s="33"/>
      <c r="AD913" s="33"/>
      <c r="AE913" s="33"/>
      <c r="AF913" s="33"/>
      <c r="AG913" s="33"/>
      <c r="AH913" s="33"/>
      <c r="AI913" s="33"/>
      <c r="AJ913" s="33"/>
      <c r="AK913" s="33"/>
      <c r="AL913" s="33"/>
      <c r="AM913" s="33"/>
    </row>
    <row r="914" spans="1:39" ht="15.75" customHeight="1">
      <c r="A914" s="35" t="s">
        <v>45</v>
      </c>
      <c r="B914" s="60" t="s">
        <v>60</v>
      </c>
      <c r="C914" s="50" t="s">
        <v>61</v>
      </c>
      <c r="D914" s="42" t="s">
        <v>4544</v>
      </c>
      <c r="E914" s="43"/>
      <c r="F914" s="220"/>
      <c r="G914" s="228">
        <f t="shared" ref="G914:L914" si="733">ROUND(AVERAGE(G915:G922),2)</f>
        <v>0.31</v>
      </c>
      <c r="H914" s="228">
        <f t="shared" si="733"/>
        <v>0</v>
      </c>
      <c r="I914" s="228">
        <f t="shared" si="733"/>
        <v>0.13</v>
      </c>
      <c r="J914" s="228">
        <f t="shared" si="733"/>
        <v>0.13</v>
      </c>
      <c r="K914" s="228">
        <f t="shared" si="733"/>
        <v>0.81</v>
      </c>
      <c r="L914" s="228">
        <f t="shared" si="733"/>
        <v>0.31</v>
      </c>
      <c r="M914" s="44"/>
      <c r="N914" s="33"/>
      <c r="O914" s="43"/>
      <c r="P914" s="33"/>
      <c r="Q914" s="43"/>
      <c r="R914" s="33"/>
      <c r="S914" s="43"/>
      <c r="T914" s="33"/>
      <c r="U914" s="43"/>
      <c r="V914" s="33"/>
      <c r="W914" s="43"/>
      <c r="X914" s="33"/>
      <c r="Y914" s="43"/>
      <c r="Z914" s="81"/>
      <c r="AA914" s="81"/>
      <c r="AB914" s="33"/>
      <c r="AC914" s="33"/>
      <c r="AD914" s="33"/>
      <c r="AE914" s="33"/>
      <c r="AF914" s="33"/>
      <c r="AG914" s="33"/>
      <c r="AH914" s="33"/>
      <c r="AI914" s="33"/>
      <c r="AJ914" s="33"/>
      <c r="AK914" s="33"/>
      <c r="AL914" s="33"/>
      <c r="AM914" s="33"/>
    </row>
    <row r="915" spans="1:39" ht="15.75" customHeight="1">
      <c r="A915" s="35" t="s">
        <v>45</v>
      </c>
      <c r="B915" s="60" t="s">
        <v>60</v>
      </c>
      <c r="C915" s="50" t="s">
        <v>61</v>
      </c>
      <c r="D915" s="43" t="s">
        <v>4544</v>
      </c>
      <c r="E915" s="43"/>
      <c r="F915" s="220" t="s">
        <v>4545</v>
      </c>
      <c r="G915" s="228">
        <f t="shared" ref="G915:G923" si="734">IF(N915&lt;0, "N/A", (N915 - AA915)/(Z915-AA915))</f>
        <v>0.5</v>
      </c>
      <c r="H915" s="228">
        <f t="shared" ref="H915:H923" si="735">IF(P915&lt;0, "N/A", (P915 - AA915)/(Z915-AA915))</f>
        <v>0</v>
      </c>
      <c r="I915" s="228">
        <f t="shared" ref="I915:I923" si="736">IF(R915&lt;0, "N/A", (R915 - AA915)/(Z915-AA915))</f>
        <v>0</v>
      </c>
      <c r="J915" s="228">
        <f t="shared" ref="J915:J923" si="737">IF(T915&lt;0, "N/A", (T915 - AA915)/(Z915-AA915))</f>
        <v>0</v>
      </c>
      <c r="K915" s="228">
        <f t="shared" ref="K915:K923" si="738">IF(V915&lt;0, "N/A", (V915 - AA915)/(Z915-AA915))</f>
        <v>1</v>
      </c>
      <c r="L915" s="228">
        <f t="shared" ref="L915:L923" si="739">IF(X915&lt;0, "N/A", (X915 - AA915)/(Z915-AA915))</f>
        <v>0.5</v>
      </c>
      <c r="M915" s="44" t="s">
        <v>120</v>
      </c>
      <c r="N915" s="33">
        <v>0.5</v>
      </c>
      <c r="O915" s="43" t="s">
        <v>4546</v>
      </c>
      <c r="P915" s="185">
        <v>0</v>
      </c>
      <c r="Q915" s="43" t="s">
        <v>4547</v>
      </c>
      <c r="R915" s="185">
        <v>0</v>
      </c>
      <c r="S915" s="43" t="s">
        <v>4548</v>
      </c>
      <c r="T915" s="185">
        <v>0</v>
      </c>
      <c r="U915" s="43" t="s">
        <v>4549</v>
      </c>
      <c r="V915" s="33">
        <v>1</v>
      </c>
      <c r="W915" s="43" t="s">
        <v>4550</v>
      </c>
      <c r="X915" s="185">
        <v>0.5</v>
      </c>
      <c r="Y915" s="43" t="s">
        <v>4551</v>
      </c>
      <c r="Z915" s="91">
        <v>1</v>
      </c>
      <c r="AA915" s="90">
        <v>0</v>
      </c>
      <c r="AB915" s="33"/>
      <c r="AC915" s="33"/>
      <c r="AD915" s="33"/>
      <c r="AE915" s="33"/>
      <c r="AF915" s="33"/>
      <c r="AG915" s="33"/>
      <c r="AH915" s="33"/>
      <c r="AI915" s="33"/>
      <c r="AJ915" s="33"/>
      <c r="AK915" s="33"/>
      <c r="AL915" s="33"/>
      <c r="AM915" s="33"/>
    </row>
    <row r="916" spans="1:39" ht="15.75" customHeight="1">
      <c r="A916" s="35" t="s">
        <v>45</v>
      </c>
      <c r="B916" s="60" t="s">
        <v>60</v>
      </c>
      <c r="C916" s="50" t="s">
        <v>61</v>
      </c>
      <c r="D916" s="43" t="s">
        <v>4544</v>
      </c>
      <c r="E916" s="43"/>
      <c r="F916" s="220" t="s">
        <v>4552</v>
      </c>
      <c r="G916" s="228">
        <f t="shared" si="734"/>
        <v>0.5</v>
      </c>
      <c r="H916" s="228">
        <f t="shared" si="735"/>
        <v>0</v>
      </c>
      <c r="I916" s="228">
        <f t="shared" si="736"/>
        <v>0</v>
      </c>
      <c r="J916" s="228">
        <f t="shared" si="737"/>
        <v>0.5</v>
      </c>
      <c r="K916" s="228">
        <f t="shared" si="738"/>
        <v>1</v>
      </c>
      <c r="L916" s="228">
        <f t="shared" si="739"/>
        <v>0</v>
      </c>
      <c r="M916" s="44" t="s">
        <v>120</v>
      </c>
      <c r="N916" s="185">
        <v>0.5</v>
      </c>
      <c r="O916" s="43" t="s">
        <v>4553</v>
      </c>
      <c r="P916" s="185">
        <v>0</v>
      </c>
      <c r="Q916" s="43" t="s">
        <v>129</v>
      </c>
      <c r="R916" s="33">
        <v>0</v>
      </c>
      <c r="S916" s="43" t="s">
        <v>4554</v>
      </c>
      <c r="T916" s="33">
        <v>0.5</v>
      </c>
      <c r="U916" s="43" t="s">
        <v>4555</v>
      </c>
      <c r="V916" s="33">
        <v>1</v>
      </c>
      <c r="W916" s="43" t="s">
        <v>4556</v>
      </c>
      <c r="X916" s="33">
        <v>0</v>
      </c>
      <c r="Y916" s="43" t="s">
        <v>4557</v>
      </c>
      <c r="Z916" s="91">
        <v>1</v>
      </c>
      <c r="AA916" s="90">
        <v>0</v>
      </c>
      <c r="AB916" s="33"/>
      <c r="AC916" s="33"/>
      <c r="AD916" s="33"/>
      <c r="AE916" s="33"/>
      <c r="AF916" s="33"/>
      <c r="AG916" s="33"/>
      <c r="AH916" s="33"/>
      <c r="AI916" s="33"/>
      <c r="AJ916" s="33"/>
      <c r="AK916" s="33"/>
      <c r="AL916" s="33"/>
      <c r="AM916" s="33"/>
    </row>
    <row r="917" spans="1:39" ht="15.75" customHeight="1">
      <c r="A917" s="35" t="s">
        <v>45</v>
      </c>
      <c r="B917" s="60" t="s">
        <v>60</v>
      </c>
      <c r="C917" s="50" t="s">
        <v>61</v>
      </c>
      <c r="D917" s="43" t="s">
        <v>4544</v>
      </c>
      <c r="E917" s="43"/>
      <c r="F917" s="220" t="s">
        <v>4558</v>
      </c>
      <c r="G917" s="228">
        <f t="shared" si="734"/>
        <v>0</v>
      </c>
      <c r="H917" s="228">
        <f t="shared" si="735"/>
        <v>0</v>
      </c>
      <c r="I917" s="228">
        <f t="shared" si="736"/>
        <v>0</v>
      </c>
      <c r="J917" s="228">
        <f t="shared" si="737"/>
        <v>0</v>
      </c>
      <c r="K917" s="228">
        <f t="shared" si="738"/>
        <v>0.5</v>
      </c>
      <c r="L917" s="228">
        <f t="shared" si="739"/>
        <v>0.5</v>
      </c>
      <c r="M917" s="44" t="s">
        <v>120</v>
      </c>
      <c r="N917" s="185">
        <v>0</v>
      </c>
      <c r="O917" s="43" t="s">
        <v>4559</v>
      </c>
      <c r="P917" s="185">
        <v>0</v>
      </c>
      <c r="Q917" s="43" t="s">
        <v>129</v>
      </c>
      <c r="R917" s="33">
        <v>0</v>
      </c>
      <c r="S917" s="43" t="s">
        <v>4560</v>
      </c>
      <c r="T917" s="33">
        <v>0</v>
      </c>
      <c r="U917" s="43" t="s">
        <v>129</v>
      </c>
      <c r="V917" s="33">
        <v>0.5</v>
      </c>
      <c r="W917" s="43" t="s">
        <v>4561</v>
      </c>
      <c r="X917" s="33">
        <v>0.5</v>
      </c>
      <c r="Y917" s="43" t="s">
        <v>4562</v>
      </c>
      <c r="Z917" s="91">
        <v>1</v>
      </c>
      <c r="AA917" s="90">
        <v>0</v>
      </c>
      <c r="AB917" s="33"/>
      <c r="AC917" s="33"/>
      <c r="AD917" s="33"/>
      <c r="AE917" s="33"/>
      <c r="AF917" s="33"/>
      <c r="AG917" s="33"/>
      <c r="AH917" s="33"/>
      <c r="AI917" s="33"/>
      <c r="AJ917" s="33"/>
      <c r="AK917" s="33"/>
      <c r="AL917" s="33"/>
      <c r="AM917" s="33"/>
    </row>
    <row r="918" spans="1:39" ht="15.75" customHeight="1">
      <c r="A918" s="35" t="s">
        <v>45</v>
      </c>
      <c r="B918" s="60" t="s">
        <v>60</v>
      </c>
      <c r="C918" s="50" t="s">
        <v>61</v>
      </c>
      <c r="D918" s="43" t="s">
        <v>4544</v>
      </c>
      <c r="E918" s="43"/>
      <c r="F918" s="220" t="s">
        <v>4563</v>
      </c>
      <c r="G918" s="228">
        <f t="shared" si="734"/>
        <v>0</v>
      </c>
      <c r="H918" s="228">
        <f t="shared" si="735"/>
        <v>0</v>
      </c>
      <c r="I918" s="228">
        <f t="shared" si="736"/>
        <v>0</v>
      </c>
      <c r="J918" s="228">
        <f t="shared" si="737"/>
        <v>0</v>
      </c>
      <c r="K918" s="228">
        <f t="shared" si="738"/>
        <v>0.5</v>
      </c>
      <c r="L918" s="228">
        <f t="shared" si="739"/>
        <v>0</v>
      </c>
      <c r="M918" s="44" t="s">
        <v>120</v>
      </c>
      <c r="N918" s="185">
        <v>0</v>
      </c>
      <c r="O918" s="43" t="s">
        <v>4564</v>
      </c>
      <c r="P918" s="185">
        <v>0</v>
      </c>
      <c r="Q918" s="43" t="s">
        <v>129</v>
      </c>
      <c r="R918" s="33">
        <v>0</v>
      </c>
      <c r="S918" s="43" t="s">
        <v>4565</v>
      </c>
      <c r="T918" s="33">
        <v>0</v>
      </c>
      <c r="U918" s="43" t="s">
        <v>129</v>
      </c>
      <c r="V918" s="33">
        <v>0.5</v>
      </c>
      <c r="W918" s="43" t="s">
        <v>129</v>
      </c>
      <c r="X918" s="33">
        <v>0</v>
      </c>
      <c r="Y918" s="43" t="s">
        <v>4566</v>
      </c>
      <c r="Z918" s="91">
        <v>1</v>
      </c>
      <c r="AA918" s="90">
        <v>0</v>
      </c>
      <c r="AB918" s="33"/>
      <c r="AC918" s="33"/>
      <c r="AD918" s="33"/>
      <c r="AE918" s="33"/>
      <c r="AF918" s="33"/>
      <c r="AG918" s="33"/>
      <c r="AH918" s="33"/>
      <c r="AI918" s="33"/>
      <c r="AJ918" s="33"/>
      <c r="AK918" s="33"/>
      <c r="AL918" s="33"/>
      <c r="AM918" s="33"/>
    </row>
    <row r="919" spans="1:39" ht="15.75" customHeight="1">
      <c r="A919" s="35" t="s">
        <v>45</v>
      </c>
      <c r="B919" s="60" t="s">
        <v>60</v>
      </c>
      <c r="C919" s="50" t="s">
        <v>61</v>
      </c>
      <c r="D919" s="43" t="s">
        <v>4544</v>
      </c>
      <c r="E919" s="43"/>
      <c r="F919" s="220" t="s">
        <v>4567</v>
      </c>
      <c r="G919" s="228">
        <f t="shared" si="734"/>
        <v>0</v>
      </c>
      <c r="H919" s="228">
        <f t="shared" si="735"/>
        <v>0</v>
      </c>
      <c r="I919" s="228">
        <f t="shared" si="736"/>
        <v>0</v>
      </c>
      <c r="J919" s="228">
        <f t="shared" si="737"/>
        <v>0</v>
      </c>
      <c r="K919" s="228">
        <f t="shared" si="738"/>
        <v>1</v>
      </c>
      <c r="L919" s="228">
        <f t="shared" si="739"/>
        <v>0</v>
      </c>
      <c r="M919" s="44" t="s">
        <v>120</v>
      </c>
      <c r="N919" s="185">
        <v>0</v>
      </c>
      <c r="O919" s="43" t="s">
        <v>4568</v>
      </c>
      <c r="P919" s="185">
        <v>0</v>
      </c>
      <c r="Q919" s="43" t="s">
        <v>4569</v>
      </c>
      <c r="R919" s="33">
        <v>0</v>
      </c>
      <c r="S919" s="43" t="s">
        <v>4570</v>
      </c>
      <c r="T919" s="33">
        <v>0</v>
      </c>
      <c r="U919" s="43" t="s">
        <v>129</v>
      </c>
      <c r="V919" s="33">
        <v>1</v>
      </c>
      <c r="W919" s="43" t="s">
        <v>4571</v>
      </c>
      <c r="X919" s="33">
        <v>0</v>
      </c>
      <c r="Y919" s="43" t="s">
        <v>4572</v>
      </c>
      <c r="Z919" s="91">
        <v>1</v>
      </c>
      <c r="AA919" s="90">
        <v>0</v>
      </c>
      <c r="AB919" s="33"/>
      <c r="AC919" s="33"/>
      <c r="AD919" s="33"/>
      <c r="AE919" s="33"/>
      <c r="AF919" s="33"/>
      <c r="AG919" s="33"/>
      <c r="AH919" s="33"/>
      <c r="AI919" s="33"/>
      <c r="AJ919" s="33"/>
      <c r="AK919" s="33"/>
      <c r="AL919" s="33"/>
      <c r="AM919" s="33"/>
    </row>
    <row r="920" spans="1:39" ht="15.75" customHeight="1">
      <c r="A920" s="35" t="s">
        <v>45</v>
      </c>
      <c r="B920" s="60" t="s">
        <v>60</v>
      </c>
      <c r="C920" s="50" t="s">
        <v>61</v>
      </c>
      <c r="D920" s="43" t="s">
        <v>4544</v>
      </c>
      <c r="E920" s="43"/>
      <c r="F920" s="220" t="s">
        <v>4573</v>
      </c>
      <c r="G920" s="228">
        <f t="shared" si="734"/>
        <v>0.5</v>
      </c>
      <c r="H920" s="228">
        <f t="shared" si="735"/>
        <v>0</v>
      </c>
      <c r="I920" s="228">
        <f t="shared" si="736"/>
        <v>0.5</v>
      </c>
      <c r="J920" s="228">
        <f t="shared" si="737"/>
        <v>0</v>
      </c>
      <c r="K920" s="228">
        <f t="shared" si="738"/>
        <v>1</v>
      </c>
      <c r="L920" s="228">
        <f t="shared" si="739"/>
        <v>0.5</v>
      </c>
      <c r="M920" s="44" t="s">
        <v>120</v>
      </c>
      <c r="N920" s="185">
        <v>0.5</v>
      </c>
      <c r="O920" s="43" t="s">
        <v>4574</v>
      </c>
      <c r="P920" s="185">
        <v>0</v>
      </c>
      <c r="Q920" s="43" t="s">
        <v>4575</v>
      </c>
      <c r="R920" s="33">
        <v>0.5</v>
      </c>
      <c r="S920" s="43" t="s">
        <v>4576</v>
      </c>
      <c r="T920" s="33">
        <v>0</v>
      </c>
      <c r="U920" s="43" t="s">
        <v>129</v>
      </c>
      <c r="V920" s="33">
        <v>1</v>
      </c>
      <c r="W920" s="43" t="s">
        <v>4577</v>
      </c>
      <c r="X920" s="33">
        <v>0.5</v>
      </c>
      <c r="Y920" s="43" t="s">
        <v>4578</v>
      </c>
      <c r="Z920" s="91">
        <v>1</v>
      </c>
      <c r="AA920" s="90">
        <v>0</v>
      </c>
      <c r="AB920" s="33"/>
      <c r="AC920" s="33"/>
      <c r="AD920" s="33"/>
      <c r="AE920" s="33"/>
      <c r="AF920" s="33"/>
      <c r="AG920" s="33"/>
      <c r="AH920" s="33"/>
      <c r="AI920" s="33"/>
      <c r="AJ920" s="33"/>
      <c r="AK920" s="33"/>
      <c r="AL920" s="33"/>
      <c r="AM920" s="33"/>
    </row>
    <row r="921" spans="1:39" ht="15.75" customHeight="1">
      <c r="A921" s="35" t="s">
        <v>45</v>
      </c>
      <c r="B921" s="60" t="s">
        <v>60</v>
      </c>
      <c r="C921" s="50" t="s">
        <v>61</v>
      </c>
      <c r="D921" s="43" t="s">
        <v>4544</v>
      </c>
      <c r="E921" s="43"/>
      <c r="F921" s="220" t="s">
        <v>4579</v>
      </c>
      <c r="G921" s="228">
        <f t="shared" si="734"/>
        <v>0.5</v>
      </c>
      <c r="H921" s="228">
        <f t="shared" si="735"/>
        <v>0</v>
      </c>
      <c r="I921" s="228">
        <f t="shared" si="736"/>
        <v>0.5</v>
      </c>
      <c r="J921" s="228">
        <f t="shared" si="737"/>
        <v>0</v>
      </c>
      <c r="K921" s="228">
        <f t="shared" si="738"/>
        <v>0.5</v>
      </c>
      <c r="L921" s="228">
        <f t="shared" si="739"/>
        <v>0.5</v>
      </c>
      <c r="M921" s="44" t="s">
        <v>120</v>
      </c>
      <c r="N921" s="33">
        <v>0.5</v>
      </c>
      <c r="O921" s="43" t="s">
        <v>4580</v>
      </c>
      <c r="P921" s="185">
        <v>0</v>
      </c>
      <c r="Q921" s="186" t="s">
        <v>4540</v>
      </c>
      <c r="R921" s="33">
        <v>0.5</v>
      </c>
      <c r="S921" s="43" t="s">
        <v>4581</v>
      </c>
      <c r="T921" s="33">
        <v>0</v>
      </c>
      <c r="U921" s="43" t="s">
        <v>129</v>
      </c>
      <c r="V921" s="33">
        <v>0.5</v>
      </c>
      <c r="W921" s="43" t="s">
        <v>4582</v>
      </c>
      <c r="X921" s="33">
        <v>0.5</v>
      </c>
      <c r="Y921" s="43" t="s">
        <v>4583</v>
      </c>
      <c r="Z921" s="91">
        <v>1</v>
      </c>
      <c r="AA921" s="90">
        <v>0</v>
      </c>
      <c r="AB921" s="33"/>
      <c r="AC921" s="33"/>
      <c r="AD921" s="33"/>
      <c r="AE921" s="33"/>
      <c r="AF921" s="33"/>
      <c r="AG921" s="33"/>
      <c r="AH921" s="33"/>
      <c r="AI921" s="33"/>
      <c r="AJ921" s="33"/>
      <c r="AK921" s="33"/>
      <c r="AL921" s="33"/>
      <c r="AM921" s="33"/>
    </row>
    <row r="922" spans="1:39" ht="15.75" customHeight="1">
      <c r="A922" s="35" t="s">
        <v>45</v>
      </c>
      <c r="B922" s="60" t="s">
        <v>60</v>
      </c>
      <c r="C922" s="50" t="s">
        <v>61</v>
      </c>
      <c r="D922" s="43" t="s">
        <v>4544</v>
      </c>
      <c r="E922" s="43"/>
      <c r="F922" s="220" t="s">
        <v>4584</v>
      </c>
      <c r="G922" s="228">
        <f t="shared" si="734"/>
        <v>0.5</v>
      </c>
      <c r="H922" s="228">
        <f t="shared" si="735"/>
        <v>0</v>
      </c>
      <c r="I922" s="228">
        <f t="shared" si="736"/>
        <v>0</v>
      </c>
      <c r="J922" s="228">
        <f t="shared" si="737"/>
        <v>0.5</v>
      </c>
      <c r="K922" s="228">
        <f t="shared" si="738"/>
        <v>1</v>
      </c>
      <c r="L922" s="228">
        <f t="shared" si="739"/>
        <v>0.5</v>
      </c>
      <c r="M922" s="44" t="s">
        <v>120</v>
      </c>
      <c r="N922" s="185">
        <v>0.5</v>
      </c>
      <c r="O922" s="43" t="s">
        <v>4585</v>
      </c>
      <c r="P922" s="33">
        <v>0</v>
      </c>
      <c r="Q922" s="43" t="s">
        <v>4586</v>
      </c>
      <c r="R922" s="185">
        <v>0</v>
      </c>
      <c r="S922" s="43" t="s">
        <v>129</v>
      </c>
      <c r="T922" s="33">
        <v>0.5</v>
      </c>
      <c r="U922" s="43" t="s">
        <v>129</v>
      </c>
      <c r="V922" s="33">
        <v>1</v>
      </c>
      <c r="W922" s="43" t="s">
        <v>129</v>
      </c>
      <c r="X922" s="33">
        <v>0.5</v>
      </c>
      <c r="Y922" s="43" t="s">
        <v>4587</v>
      </c>
      <c r="Z922" s="91">
        <v>1</v>
      </c>
      <c r="AA922" s="90">
        <v>0</v>
      </c>
      <c r="AB922" s="33"/>
      <c r="AC922" s="33"/>
      <c r="AD922" s="33"/>
      <c r="AE922" s="33"/>
      <c r="AF922" s="33"/>
      <c r="AG922" s="33"/>
      <c r="AH922" s="33"/>
      <c r="AI922" s="33"/>
      <c r="AJ922" s="33"/>
      <c r="AK922" s="33"/>
      <c r="AL922" s="33"/>
      <c r="AM922" s="33"/>
    </row>
    <row r="923" spans="1:39" ht="15.75" customHeight="1">
      <c r="A923" s="35" t="s">
        <v>45</v>
      </c>
      <c r="B923" s="60" t="s">
        <v>60</v>
      </c>
      <c r="C923" s="50" t="s">
        <v>61</v>
      </c>
      <c r="D923" s="43"/>
      <c r="E923" s="43"/>
      <c r="F923" s="220" t="s">
        <v>4588</v>
      </c>
      <c r="G923" s="228">
        <f t="shared" si="734"/>
        <v>0.5</v>
      </c>
      <c r="H923" s="228">
        <f t="shared" si="735"/>
        <v>0</v>
      </c>
      <c r="I923" s="228">
        <f t="shared" si="736"/>
        <v>0</v>
      </c>
      <c r="J923" s="228">
        <f t="shared" si="737"/>
        <v>1</v>
      </c>
      <c r="K923" s="228">
        <f t="shared" si="738"/>
        <v>0.5</v>
      </c>
      <c r="L923" s="228">
        <f t="shared" si="739"/>
        <v>1</v>
      </c>
      <c r="M923" s="44" t="s">
        <v>120</v>
      </c>
      <c r="N923" s="185">
        <v>0.5</v>
      </c>
      <c r="O923" s="43" t="s">
        <v>4589</v>
      </c>
      <c r="P923" s="185">
        <v>0</v>
      </c>
      <c r="Q923" s="43" t="s">
        <v>4590</v>
      </c>
      <c r="R923" s="185">
        <v>0</v>
      </c>
      <c r="S923" s="43" t="s">
        <v>4591</v>
      </c>
      <c r="T923" s="33">
        <v>1</v>
      </c>
      <c r="U923" s="43" t="s">
        <v>4592</v>
      </c>
      <c r="V923" s="33">
        <v>0.5</v>
      </c>
      <c r="W923" s="43" t="s">
        <v>4593</v>
      </c>
      <c r="X923" s="33">
        <v>1</v>
      </c>
      <c r="Y923" s="43" t="s">
        <v>4594</v>
      </c>
      <c r="Z923" s="91">
        <v>1</v>
      </c>
      <c r="AA923" s="90">
        <v>0</v>
      </c>
      <c r="AB923" s="33"/>
      <c r="AC923" s="33"/>
      <c r="AD923" s="33"/>
      <c r="AE923" s="33"/>
      <c r="AF923" s="33"/>
      <c r="AG923" s="33"/>
      <c r="AH923" s="33"/>
      <c r="AI923" s="33"/>
      <c r="AJ923" s="33"/>
      <c r="AK923" s="33"/>
      <c r="AL923" s="33"/>
      <c r="AM923" s="33"/>
    </row>
    <row r="924" spans="1:39" ht="15.75" customHeight="1">
      <c r="A924" s="35" t="s">
        <v>45</v>
      </c>
      <c r="B924" s="60" t="s">
        <v>60</v>
      </c>
      <c r="C924" s="50" t="s">
        <v>61</v>
      </c>
      <c r="D924" s="42" t="s">
        <v>4595</v>
      </c>
      <c r="E924" s="43"/>
      <c r="F924" s="220"/>
      <c r="G924" s="228">
        <f t="shared" ref="G924:L924" si="740">ROUND(AVERAGE(G925:G929),2)</f>
        <v>0.8</v>
      </c>
      <c r="H924" s="228">
        <f t="shared" si="740"/>
        <v>1</v>
      </c>
      <c r="I924" s="228">
        <f t="shared" si="740"/>
        <v>0.7</v>
      </c>
      <c r="J924" s="228">
        <f t="shared" si="740"/>
        <v>0.5</v>
      </c>
      <c r="K924" s="228">
        <f t="shared" si="740"/>
        <v>0.7</v>
      </c>
      <c r="L924" s="228">
        <f t="shared" si="740"/>
        <v>0.7</v>
      </c>
      <c r="M924" s="73"/>
      <c r="N924" s="33"/>
      <c r="O924" s="43"/>
      <c r="P924" s="33"/>
      <c r="Q924" s="43"/>
      <c r="R924" s="33"/>
      <c r="S924" s="43"/>
      <c r="T924" s="33"/>
      <c r="U924" s="43"/>
      <c r="V924" s="33"/>
      <c r="W924" s="43"/>
      <c r="X924" s="33"/>
      <c r="Y924" s="43"/>
      <c r="Z924" s="81"/>
      <c r="AA924" s="81"/>
      <c r="AB924" s="33"/>
      <c r="AC924" s="33"/>
      <c r="AD924" s="33"/>
      <c r="AE924" s="33"/>
      <c r="AF924" s="33"/>
      <c r="AG924" s="33"/>
      <c r="AH924" s="33"/>
      <c r="AI924" s="33"/>
      <c r="AJ924" s="33"/>
      <c r="AK924" s="33"/>
      <c r="AL924" s="33"/>
      <c r="AM924" s="33"/>
    </row>
    <row r="925" spans="1:39" ht="15.75" customHeight="1">
      <c r="A925" s="35" t="s">
        <v>45</v>
      </c>
      <c r="B925" s="60" t="s">
        <v>60</v>
      </c>
      <c r="C925" s="50" t="s">
        <v>61</v>
      </c>
      <c r="D925" s="43" t="s">
        <v>4595</v>
      </c>
      <c r="E925" s="43"/>
      <c r="F925" s="233" t="s">
        <v>4596</v>
      </c>
      <c r="G925" s="228">
        <f t="shared" ref="G925:G944" si="741">IF(N925&lt;0, "N/A", (N925 - AA925)/(Z925-AA925))</f>
        <v>0.5</v>
      </c>
      <c r="H925" s="228">
        <f t="shared" ref="H925:H944" si="742">IF(P925&lt;0, "N/A", (P925 - AA925)/(Z925-AA925))</f>
        <v>1</v>
      </c>
      <c r="I925" s="228">
        <f t="shared" ref="I925:I944" si="743">IF(R925&lt;0, "N/A", (R925 - AA925)/(Z925-AA925))</f>
        <v>0.5</v>
      </c>
      <c r="J925" s="228">
        <f t="shared" ref="J925:J944" si="744">IF(T925&lt;0, "N/A", (T925 - AA925)/(Z925-AA925))</f>
        <v>0.5</v>
      </c>
      <c r="K925" s="228">
        <f t="shared" ref="K925:K944" si="745">IF(V925&lt;0, "N/A", (V925 - AA925)/(Z925-AA925))</f>
        <v>1</v>
      </c>
      <c r="L925" s="228">
        <f t="shared" ref="L925:L944" si="746">IF(X925&lt;0, "N/A", (X925 - AA925)/(Z925-AA925))</f>
        <v>0.5</v>
      </c>
      <c r="M925" s="44" t="s">
        <v>120</v>
      </c>
      <c r="N925" s="33">
        <v>0.5</v>
      </c>
      <c r="O925" s="43" t="s">
        <v>4597</v>
      </c>
      <c r="P925" s="33">
        <v>1</v>
      </c>
      <c r="Q925" s="43" t="s">
        <v>4598</v>
      </c>
      <c r="R925" s="33">
        <v>0.5</v>
      </c>
      <c r="S925" s="43" t="s">
        <v>4599</v>
      </c>
      <c r="T925" s="33">
        <v>0.5</v>
      </c>
      <c r="U925" s="43" t="s">
        <v>4600</v>
      </c>
      <c r="V925" s="33">
        <v>1</v>
      </c>
      <c r="W925" s="43" t="s">
        <v>4601</v>
      </c>
      <c r="X925" s="185">
        <v>0.5</v>
      </c>
      <c r="Y925" s="43" t="s">
        <v>4602</v>
      </c>
      <c r="Z925" s="91">
        <v>1</v>
      </c>
      <c r="AA925" s="90">
        <v>0</v>
      </c>
      <c r="AB925" s="33"/>
      <c r="AC925" s="33"/>
      <c r="AD925" s="33"/>
      <c r="AE925" s="33"/>
      <c r="AF925" s="33"/>
      <c r="AG925" s="33"/>
      <c r="AH925" s="33"/>
      <c r="AI925" s="33"/>
      <c r="AJ925" s="33"/>
      <c r="AK925" s="33"/>
      <c r="AL925" s="33"/>
      <c r="AM925" s="33"/>
    </row>
    <row r="926" spans="1:39" ht="15.75" customHeight="1">
      <c r="A926" s="35" t="s">
        <v>45</v>
      </c>
      <c r="B926" s="60" t="s">
        <v>60</v>
      </c>
      <c r="C926" s="50" t="s">
        <v>61</v>
      </c>
      <c r="D926" s="43" t="s">
        <v>4595</v>
      </c>
      <c r="E926" s="43"/>
      <c r="F926" s="220" t="s">
        <v>4603</v>
      </c>
      <c r="G926" s="228">
        <f t="shared" si="741"/>
        <v>0.5</v>
      </c>
      <c r="H926" s="228">
        <f t="shared" si="742"/>
        <v>1</v>
      </c>
      <c r="I926" s="228">
        <f t="shared" si="743"/>
        <v>0.5</v>
      </c>
      <c r="J926" s="228">
        <f t="shared" si="744"/>
        <v>0</v>
      </c>
      <c r="K926" s="228">
        <f t="shared" si="745"/>
        <v>0.5</v>
      </c>
      <c r="L926" s="228">
        <f t="shared" si="746"/>
        <v>1</v>
      </c>
      <c r="M926" s="44" t="s">
        <v>120</v>
      </c>
      <c r="N926" s="185">
        <v>0.5</v>
      </c>
      <c r="O926" s="43" t="s">
        <v>4604</v>
      </c>
      <c r="P926" s="33">
        <v>1</v>
      </c>
      <c r="Q926" s="43" t="s">
        <v>4605</v>
      </c>
      <c r="R926" s="33">
        <v>0.5</v>
      </c>
      <c r="S926" s="43" t="s">
        <v>4606</v>
      </c>
      <c r="T926" s="33">
        <v>0</v>
      </c>
      <c r="U926" s="43" t="s">
        <v>4607</v>
      </c>
      <c r="V926" s="33">
        <v>0.5</v>
      </c>
      <c r="W926" s="43" t="s">
        <v>4608</v>
      </c>
      <c r="X926" s="33">
        <v>1</v>
      </c>
      <c r="Y926" s="43" t="s">
        <v>4609</v>
      </c>
      <c r="Z926" s="91">
        <v>1</v>
      </c>
      <c r="AA926" s="90">
        <v>0</v>
      </c>
      <c r="AB926" s="33"/>
      <c r="AC926" s="33"/>
      <c r="AD926" s="33"/>
      <c r="AE926" s="33"/>
      <c r="AF926" s="33"/>
      <c r="AG926" s="33"/>
      <c r="AH926" s="33"/>
      <c r="AI926" s="33"/>
      <c r="AJ926" s="33"/>
      <c r="AK926" s="33"/>
      <c r="AL926" s="33"/>
      <c r="AM926" s="33"/>
    </row>
    <row r="927" spans="1:39" ht="15.75" customHeight="1">
      <c r="A927" s="35" t="s">
        <v>45</v>
      </c>
      <c r="B927" s="60" t="s">
        <v>60</v>
      </c>
      <c r="C927" s="50" t="s">
        <v>61</v>
      </c>
      <c r="D927" s="43" t="s">
        <v>4595</v>
      </c>
      <c r="E927" s="43"/>
      <c r="F927" s="220" t="s">
        <v>4610</v>
      </c>
      <c r="G927" s="228">
        <f t="shared" si="741"/>
        <v>1</v>
      </c>
      <c r="H927" s="228">
        <f t="shared" si="742"/>
        <v>1</v>
      </c>
      <c r="I927" s="228">
        <f t="shared" si="743"/>
        <v>1</v>
      </c>
      <c r="J927" s="228">
        <f t="shared" si="744"/>
        <v>0.5</v>
      </c>
      <c r="K927" s="228">
        <f t="shared" si="745"/>
        <v>1</v>
      </c>
      <c r="L927" s="228">
        <f t="shared" si="746"/>
        <v>1</v>
      </c>
      <c r="M927" s="44" t="s">
        <v>120</v>
      </c>
      <c r="N927" s="33">
        <v>1</v>
      </c>
      <c r="O927" s="43" t="s">
        <v>4611</v>
      </c>
      <c r="P927" s="33">
        <v>1</v>
      </c>
      <c r="Q927" s="43" t="s">
        <v>4612</v>
      </c>
      <c r="R927" s="33">
        <v>1</v>
      </c>
      <c r="S927" s="43" t="s">
        <v>4613</v>
      </c>
      <c r="T927" s="33">
        <v>0.5</v>
      </c>
      <c r="U927" s="43" t="s">
        <v>4614</v>
      </c>
      <c r="V927" s="33">
        <v>1</v>
      </c>
      <c r="W927" s="43" t="s">
        <v>4615</v>
      </c>
      <c r="X927" s="185">
        <v>1</v>
      </c>
      <c r="Y927" s="43" t="s">
        <v>4616</v>
      </c>
      <c r="Z927" s="91">
        <v>1</v>
      </c>
      <c r="AA927" s="90">
        <v>0</v>
      </c>
      <c r="AB927" s="33"/>
      <c r="AC927" s="33"/>
      <c r="AD927" s="33"/>
      <c r="AE927" s="33"/>
      <c r="AF927" s="33"/>
      <c r="AG927" s="33"/>
      <c r="AH927" s="33"/>
      <c r="AI927" s="33"/>
      <c r="AJ927" s="33"/>
      <c r="AK927" s="33"/>
      <c r="AL927" s="33"/>
      <c r="AM927" s="33"/>
    </row>
    <row r="928" spans="1:39" ht="15.75" customHeight="1">
      <c r="A928" s="35" t="s">
        <v>45</v>
      </c>
      <c r="B928" s="60" t="s">
        <v>60</v>
      </c>
      <c r="C928" s="50" t="s">
        <v>61</v>
      </c>
      <c r="D928" s="43" t="s">
        <v>4595</v>
      </c>
      <c r="E928" s="43"/>
      <c r="F928" s="220" t="s">
        <v>4617</v>
      </c>
      <c r="G928" s="228">
        <f t="shared" si="741"/>
        <v>1</v>
      </c>
      <c r="H928" s="228">
        <f t="shared" si="742"/>
        <v>1</v>
      </c>
      <c r="I928" s="228">
        <f t="shared" si="743"/>
        <v>1</v>
      </c>
      <c r="J928" s="228">
        <f t="shared" si="744"/>
        <v>1</v>
      </c>
      <c r="K928" s="228">
        <f t="shared" si="745"/>
        <v>1</v>
      </c>
      <c r="L928" s="228">
        <f t="shared" si="746"/>
        <v>1</v>
      </c>
      <c r="M928" s="44" t="s">
        <v>120</v>
      </c>
      <c r="N928" s="33">
        <v>1</v>
      </c>
      <c r="O928" s="43" t="s">
        <v>4618</v>
      </c>
      <c r="P928" s="33">
        <v>1</v>
      </c>
      <c r="Q928" s="43" t="s">
        <v>4619</v>
      </c>
      <c r="R928" s="33">
        <v>1</v>
      </c>
      <c r="S928" s="43" t="s">
        <v>4620</v>
      </c>
      <c r="T928" s="33">
        <v>1</v>
      </c>
      <c r="U928" s="43" t="s">
        <v>4621</v>
      </c>
      <c r="V928" s="185">
        <v>1</v>
      </c>
      <c r="W928" s="43" t="s">
        <v>4622</v>
      </c>
      <c r="X928" s="185">
        <v>1</v>
      </c>
      <c r="Y928" s="43" t="s">
        <v>4623</v>
      </c>
      <c r="Z928" s="91">
        <v>1</v>
      </c>
      <c r="AA928" s="90">
        <v>0</v>
      </c>
      <c r="AB928" s="33"/>
      <c r="AC928" s="33"/>
      <c r="AD928" s="33"/>
      <c r="AE928" s="33"/>
      <c r="AF928" s="33"/>
      <c r="AG928" s="33"/>
      <c r="AH928" s="33"/>
      <c r="AI928" s="33"/>
      <c r="AJ928" s="33"/>
      <c r="AK928" s="33"/>
      <c r="AL928" s="33"/>
      <c r="AM928" s="33"/>
    </row>
    <row r="929" spans="1:39" ht="15.75" customHeight="1">
      <c r="A929" s="35" t="s">
        <v>45</v>
      </c>
      <c r="B929" s="60" t="s">
        <v>60</v>
      </c>
      <c r="C929" s="50" t="s">
        <v>61</v>
      </c>
      <c r="D929" s="43" t="s">
        <v>4595</v>
      </c>
      <c r="E929" s="43"/>
      <c r="F929" s="220" t="s">
        <v>4624</v>
      </c>
      <c r="G929" s="228">
        <f t="shared" si="741"/>
        <v>1</v>
      </c>
      <c r="H929" s="228">
        <f t="shared" si="742"/>
        <v>1</v>
      </c>
      <c r="I929" s="228">
        <f t="shared" si="743"/>
        <v>0.5</v>
      </c>
      <c r="J929" s="228">
        <f t="shared" si="744"/>
        <v>0.5</v>
      </c>
      <c r="K929" s="228">
        <f t="shared" si="745"/>
        <v>0</v>
      </c>
      <c r="L929" s="228">
        <f t="shared" si="746"/>
        <v>0</v>
      </c>
      <c r="M929" s="44" t="s">
        <v>120</v>
      </c>
      <c r="N929" s="33">
        <v>1</v>
      </c>
      <c r="O929" s="43" t="s">
        <v>4625</v>
      </c>
      <c r="P929" s="33">
        <v>1</v>
      </c>
      <c r="Q929" s="43" t="s">
        <v>4626</v>
      </c>
      <c r="R929" s="33">
        <v>0.5</v>
      </c>
      <c r="S929" s="43" t="s">
        <v>4627</v>
      </c>
      <c r="T929" s="33">
        <v>0.5</v>
      </c>
      <c r="U929" s="43" t="s">
        <v>4628</v>
      </c>
      <c r="V929" s="33">
        <v>0</v>
      </c>
      <c r="W929" s="43" t="s">
        <v>4629</v>
      </c>
      <c r="X929" s="33">
        <v>0</v>
      </c>
      <c r="Y929" s="43" t="s">
        <v>4630</v>
      </c>
      <c r="Z929" s="91">
        <v>1</v>
      </c>
      <c r="AA929" s="90">
        <v>0</v>
      </c>
      <c r="AB929" s="33"/>
      <c r="AC929" s="33"/>
      <c r="AD929" s="33"/>
      <c r="AE929" s="33"/>
      <c r="AF929" s="33"/>
      <c r="AG929" s="33"/>
      <c r="AH929" s="33"/>
      <c r="AI929" s="33"/>
      <c r="AJ929" s="33"/>
      <c r="AK929" s="33"/>
      <c r="AL929" s="33"/>
      <c r="AM929" s="33"/>
    </row>
    <row r="930" spans="1:39" ht="15.75" customHeight="1">
      <c r="A930" s="35" t="s">
        <v>45</v>
      </c>
      <c r="B930" s="60" t="s">
        <v>60</v>
      </c>
      <c r="C930" s="50" t="s">
        <v>61</v>
      </c>
      <c r="D930" s="43"/>
      <c r="E930" s="43"/>
      <c r="F930" s="220" t="s">
        <v>4631</v>
      </c>
      <c r="G930" s="228">
        <f t="shared" si="741"/>
        <v>0.5</v>
      </c>
      <c r="H930" s="228">
        <f t="shared" si="742"/>
        <v>0.5</v>
      </c>
      <c r="I930" s="228">
        <f t="shared" si="743"/>
        <v>0</v>
      </c>
      <c r="J930" s="228">
        <f t="shared" si="744"/>
        <v>0.5</v>
      </c>
      <c r="K930" s="228">
        <f t="shared" si="745"/>
        <v>0.5</v>
      </c>
      <c r="L930" s="228">
        <f t="shared" si="746"/>
        <v>1</v>
      </c>
      <c r="M930" s="44" t="s">
        <v>120</v>
      </c>
      <c r="N930" s="33">
        <v>0.5</v>
      </c>
      <c r="O930" s="43" t="s">
        <v>4632</v>
      </c>
      <c r="P930" s="185">
        <v>0.5</v>
      </c>
      <c r="Q930" s="43" t="s">
        <v>4633</v>
      </c>
      <c r="R930" s="33">
        <v>0</v>
      </c>
      <c r="S930" s="43" t="s">
        <v>129</v>
      </c>
      <c r="T930" s="33">
        <v>0.5</v>
      </c>
      <c r="U930" s="43" t="s">
        <v>4634</v>
      </c>
      <c r="V930" s="33">
        <v>0.5</v>
      </c>
      <c r="W930" s="43" t="s">
        <v>4635</v>
      </c>
      <c r="X930" s="185">
        <v>1</v>
      </c>
      <c r="Y930" s="43"/>
      <c r="Z930" s="91">
        <v>1</v>
      </c>
      <c r="AA930" s="90">
        <v>0</v>
      </c>
      <c r="AB930" s="33"/>
      <c r="AC930" s="33"/>
      <c r="AD930" s="33"/>
      <c r="AE930" s="33"/>
      <c r="AF930" s="33"/>
      <c r="AG930" s="33"/>
      <c r="AH930" s="33"/>
      <c r="AI930" s="33"/>
      <c r="AJ930" s="33"/>
      <c r="AK930" s="33"/>
      <c r="AL930" s="33"/>
      <c r="AM930" s="33"/>
    </row>
    <row r="931" spans="1:39" ht="15.75" customHeight="1">
      <c r="A931" s="35" t="s">
        <v>45</v>
      </c>
      <c r="B931" s="60" t="s">
        <v>60</v>
      </c>
      <c r="C931" s="50" t="s">
        <v>61</v>
      </c>
      <c r="D931" s="43"/>
      <c r="E931" s="43"/>
      <c r="F931" s="220" t="s">
        <v>4636</v>
      </c>
      <c r="G931" s="228">
        <f t="shared" si="741"/>
        <v>1</v>
      </c>
      <c r="H931" s="228">
        <f t="shared" si="742"/>
        <v>0</v>
      </c>
      <c r="I931" s="228">
        <f t="shared" si="743"/>
        <v>1</v>
      </c>
      <c r="J931" s="228">
        <f t="shared" si="744"/>
        <v>1</v>
      </c>
      <c r="K931" s="228">
        <f t="shared" si="745"/>
        <v>1</v>
      </c>
      <c r="L931" s="228">
        <f t="shared" si="746"/>
        <v>1</v>
      </c>
      <c r="M931" s="44" t="s">
        <v>120</v>
      </c>
      <c r="N931" s="33">
        <v>1</v>
      </c>
      <c r="O931" s="43" t="s">
        <v>4637</v>
      </c>
      <c r="P931" s="33">
        <v>0</v>
      </c>
      <c r="Q931" s="43" t="s">
        <v>4638</v>
      </c>
      <c r="R931" s="33">
        <v>1</v>
      </c>
      <c r="S931" s="43" t="s">
        <v>129</v>
      </c>
      <c r="T931" s="33">
        <v>1</v>
      </c>
      <c r="U931" s="43" t="s">
        <v>4639</v>
      </c>
      <c r="V931" s="33">
        <v>1</v>
      </c>
      <c r="W931" s="43" t="s">
        <v>4640</v>
      </c>
      <c r="X931" s="33">
        <v>1</v>
      </c>
      <c r="Y931" s="43" t="s">
        <v>4641</v>
      </c>
      <c r="Z931" s="91">
        <v>1</v>
      </c>
      <c r="AA931" s="90">
        <v>0</v>
      </c>
      <c r="AB931" s="33"/>
      <c r="AC931" s="33"/>
      <c r="AD931" s="33"/>
      <c r="AE931" s="33"/>
      <c r="AF931" s="33"/>
      <c r="AG931" s="33"/>
      <c r="AH931" s="33"/>
      <c r="AI931" s="33"/>
      <c r="AJ931" s="33"/>
      <c r="AK931" s="33"/>
      <c r="AL931" s="33"/>
      <c r="AM931" s="33"/>
    </row>
    <row r="932" spans="1:39" ht="15.75" customHeight="1">
      <c r="A932" s="35" t="s">
        <v>45</v>
      </c>
      <c r="B932" s="60" t="s">
        <v>60</v>
      </c>
      <c r="C932" s="50" t="s">
        <v>61</v>
      </c>
      <c r="D932" s="43"/>
      <c r="E932" s="43"/>
      <c r="F932" s="220" t="s">
        <v>4642</v>
      </c>
      <c r="G932" s="228">
        <f t="shared" si="741"/>
        <v>0.5</v>
      </c>
      <c r="H932" s="228">
        <f t="shared" si="742"/>
        <v>1</v>
      </c>
      <c r="I932" s="228">
        <f t="shared" si="743"/>
        <v>1</v>
      </c>
      <c r="J932" s="228">
        <f t="shared" si="744"/>
        <v>1</v>
      </c>
      <c r="K932" s="228">
        <f t="shared" si="745"/>
        <v>1</v>
      </c>
      <c r="L932" s="228">
        <f t="shared" si="746"/>
        <v>1</v>
      </c>
      <c r="M932" s="44" t="s">
        <v>120</v>
      </c>
      <c r="N932" s="185">
        <v>0.5</v>
      </c>
      <c r="O932" s="43" t="s">
        <v>4643</v>
      </c>
      <c r="P932" s="33">
        <v>1</v>
      </c>
      <c r="Q932" s="43" t="s">
        <v>4644</v>
      </c>
      <c r="R932" s="33">
        <v>1</v>
      </c>
      <c r="S932" s="43" t="s">
        <v>129</v>
      </c>
      <c r="T932" s="33">
        <v>1</v>
      </c>
      <c r="U932" s="43" t="s">
        <v>129</v>
      </c>
      <c r="V932" s="33">
        <v>1</v>
      </c>
      <c r="W932" s="43" t="s">
        <v>4645</v>
      </c>
      <c r="X932" s="33">
        <v>1</v>
      </c>
      <c r="Y932" s="43" t="s">
        <v>4646</v>
      </c>
      <c r="Z932" s="91">
        <v>1</v>
      </c>
      <c r="AA932" s="90">
        <v>0</v>
      </c>
      <c r="AB932" s="33"/>
      <c r="AC932" s="33"/>
      <c r="AD932" s="33"/>
      <c r="AE932" s="33"/>
      <c r="AF932" s="33"/>
      <c r="AG932" s="33"/>
      <c r="AH932" s="33"/>
      <c r="AI932" s="33"/>
      <c r="AJ932" s="33"/>
      <c r="AK932" s="33"/>
      <c r="AL932" s="33"/>
      <c r="AM932" s="33"/>
    </row>
    <row r="933" spans="1:39" ht="15.75" customHeight="1">
      <c r="A933" s="35" t="s">
        <v>45</v>
      </c>
      <c r="B933" s="60" t="s">
        <v>60</v>
      </c>
      <c r="C933" s="50" t="s">
        <v>61</v>
      </c>
      <c r="D933" s="43"/>
      <c r="E933" s="43"/>
      <c r="F933" s="233" t="s">
        <v>4647</v>
      </c>
      <c r="G933" s="228">
        <f t="shared" si="741"/>
        <v>0</v>
      </c>
      <c r="H933" s="228">
        <f t="shared" si="742"/>
        <v>0</v>
      </c>
      <c r="I933" s="228">
        <f t="shared" si="743"/>
        <v>0</v>
      </c>
      <c r="J933" s="228">
        <f t="shared" si="744"/>
        <v>0</v>
      </c>
      <c r="K933" s="228">
        <f t="shared" si="745"/>
        <v>0</v>
      </c>
      <c r="L933" s="228">
        <f t="shared" si="746"/>
        <v>0</v>
      </c>
      <c r="M933" s="44" t="s">
        <v>120</v>
      </c>
      <c r="N933" s="33">
        <v>0</v>
      </c>
      <c r="O933" s="43" t="s">
        <v>4648</v>
      </c>
      <c r="P933" s="185">
        <v>0</v>
      </c>
      <c r="Q933" s="188" t="s">
        <v>4649</v>
      </c>
      <c r="R933" s="185">
        <v>0</v>
      </c>
      <c r="S933" s="43" t="s">
        <v>129</v>
      </c>
      <c r="T933" s="33">
        <v>0</v>
      </c>
      <c r="U933" s="43" t="s">
        <v>129</v>
      </c>
      <c r="V933" s="33">
        <v>0</v>
      </c>
      <c r="W933" s="43" t="s">
        <v>129</v>
      </c>
      <c r="X933" s="33">
        <v>0</v>
      </c>
      <c r="Y933" s="43" t="s">
        <v>129</v>
      </c>
      <c r="Z933" s="91">
        <v>1</v>
      </c>
      <c r="AA933" s="90">
        <v>0</v>
      </c>
      <c r="AB933" s="33"/>
      <c r="AC933" s="33"/>
      <c r="AD933" s="33"/>
      <c r="AE933" s="33"/>
      <c r="AF933" s="33"/>
      <c r="AG933" s="33"/>
      <c r="AH933" s="33"/>
      <c r="AI933" s="33"/>
      <c r="AJ933" s="33"/>
      <c r="AK933" s="33"/>
      <c r="AL933" s="33"/>
      <c r="AM933" s="33"/>
    </row>
    <row r="934" spans="1:39" ht="15.75" customHeight="1">
      <c r="A934" s="35" t="s">
        <v>45</v>
      </c>
      <c r="B934" s="60" t="s">
        <v>60</v>
      </c>
      <c r="C934" s="50" t="s">
        <v>61</v>
      </c>
      <c r="D934" s="43"/>
      <c r="E934" s="43"/>
      <c r="F934" s="220" t="s">
        <v>4650</v>
      </c>
      <c r="G934" s="228">
        <f t="shared" si="741"/>
        <v>1</v>
      </c>
      <c r="H934" s="228">
        <f t="shared" si="742"/>
        <v>1</v>
      </c>
      <c r="I934" s="228">
        <f t="shared" si="743"/>
        <v>0</v>
      </c>
      <c r="J934" s="228">
        <f t="shared" si="744"/>
        <v>0</v>
      </c>
      <c r="K934" s="228">
        <f t="shared" si="745"/>
        <v>1</v>
      </c>
      <c r="L934" s="228">
        <f t="shared" si="746"/>
        <v>1</v>
      </c>
      <c r="M934" s="44" t="s">
        <v>120</v>
      </c>
      <c r="N934" s="33">
        <v>1</v>
      </c>
      <c r="O934" s="43" t="s">
        <v>4651</v>
      </c>
      <c r="P934" s="33">
        <v>1</v>
      </c>
      <c r="Q934" s="43" t="s">
        <v>4652</v>
      </c>
      <c r="R934" s="33">
        <v>0</v>
      </c>
      <c r="S934" s="43" t="s">
        <v>129</v>
      </c>
      <c r="T934" s="33">
        <v>0</v>
      </c>
      <c r="U934" s="43" t="s">
        <v>129</v>
      </c>
      <c r="V934" s="33">
        <v>1</v>
      </c>
      <c r="W934" s="43" t="s">
        <v>4653</v>
      </c>
      <c r="X934" s="33">
        <v>1</v>
      </c>
      <c r="Y934" s="43" t="s">
        <v>4654</v>
      </c>
      <c r="Z934" s="91">
        <v>1</v>
      </c>
      <c r="AA934" s="90">
        <v>0</v>
      </c>
      <c r="AB934" s="33"/>
      <c r="AC934" s="33"/>
      <c r="AD934" s="33"/>
      <c r="AE934" s="33"/>
      <c r="AF934" s="33"/>
      <c r="AG934" s="33"/>
      <c r="AH934" s="33"/>
      <c r="AI934" s="33"/>
      <c r="AJ934" s="33"/>
      <c r="AK934" s="33"/>
      <c r="AL934" s="33"/>
      <c r="AM934" s="33"/>
    </row>
    <row r="935" spans="1:39" ht="15.75" customHeight="1">
      <c r="A935" s="35" t="s">
        <v>45</v>
      </c>
      <c r="B935" s="60" t="s">
        <v>60</v>
      </c>
      <c r="C935" s="50" t="s">
        <v>61</v>
      </c>
      <c r="D935" s="43"/>
      <c r="E935" s="43"/>
      <c r="F935" s="220" t="s">
        <v>4655</v>
      </c>
      <c r="G935" s="228">
        <f t="shared" si="741"/>
        <v>1</v>
      </c>
      <c r="H935" s="228">
        <f t="shared" si="742"/>
        <v>1</v>
      </c>
      <c r="I935" s="228">
        <f t="shared" si="743"/>
        <v>0</v>
      </c>
      <c r="J935" s="228">
        <f t="shared" si="744"/>
        <v>1</v>
      </c>
      <c r="K935" s="228">
        <f t="shared" si="745"/>
        <v>1</v>
      </c>
      <c r="L935" s="228">
        <f t="shared" si="746"/>
        <v>1</v>
      </c>
      <c r="M935" s="44" t="s">
        <v>120</v>
      </c>
      <c r="N935" s="33">
        <v>1</v>
      </c>
      <c r="O935" s="43" t="s">
        <v>4656</v>
      </c>
      <c r="P935" s="33">
        <v>1</v>
      </c>
      <c r="Q935" s="43" t="s">
        <v>4657</v>
      </c>
      <c r="R935" s="185">
        <v>0</v>
      </c>
      <c r="S935" s="43" t="s">
        <v>4658</v>
      </c>
      <c r="T935" s="33">
        <v>1</v>
      </c>
      <c r="U935" s="43" t="s">
        <v>129</v>
      </c>
      <c r="V935" s="33">
        <v>1</v>
      </c>
      <c r="W935" s="43" t="s">
        <v>4659</v>
      </c>
      <c r="X935" s="33">
        <v>1</v>
      </c>
      <c r="Y935" s="43" t="s">
        <v>4660</v>
      </c>
      <c r="Z935" s="91">
        <v>1</v>
      </c>
      <c r="AA935" s="90">
        <v>0</v>
      </c>
      <c r="AB935" s="33"/>
      <c r="AC935" s="33"/>
      <c r="AD935" s="33"/>
      <c r="AE935" s="33"/>
      <c r="AF935" s="33"/>
      <c r="AG935" s="33"/>
      <c r="AH935" s="33"/>
      <c r="AI935" s="33"/>
      <c r="AJ935" s="33"/>
      <c r="AK935" s="33"/>
      <c r="AL935" s="33"/>
      <c r="AM935" s="33"/>
    </row>
    <row r="936" spans="1:39" ht="15.75" customHeight="1">
      <c r="A936" s="35" t="s">
        <v>45</v>
      </c>
      <c r="B936" s="60" t="s">
        <v>60</v>
      </c>
      <c r="C936" s="50" t="s">
        <v>61</v>
      </c>
      <c r="D936" s="43"/>
      <c r="E936" s="43"/>
      <c r="F936" s="220" t="s">
        <v>4661</v>
      </c>
      <c r="G936" s="228">
        <f t="shared" si="741"/>
        <v>1</v>
      </c>
      <c r="H936" s="228">
        <f t="shared" si="742"/>
        <v>1</v>
      </c>
      <c r="I936" s="228">
        <f t="shared" si="743"/>
        <v>0</v>
      </c>
      <c r="J936" s="228">
        <f t="shared" si="744"/>
        <v>0.5</v>
      </c>
      <c r="K936" s="228">
        <f t="shared" si="745"/>
        <v>0.5</v>
      </c>
      <c r="L936" s="228">
        <f t="shared" si="746"/>
        <v>0</v>
      </c>
      <c r="M936" s="44" t="s">
        <v>120</v>
      </c>
      <c r="N936" s="33">
        <v>1</v>
      </c>
      <c r="O936" s="43" t="s">
        <v>4662</v>
      </c>
      <c r="P936" s="33">
        <v>1</v>
      </c>
      <c r="Q936" s="43" t="s">
        <v>4663</v>
      </c>
      <c r="R936" s="33">
        <v>0</v>
      </c>
      <c r="S936" s="43" t="s">
        <v>129</v>
      </c>
      <c r="T936" s="33">
        <v>0.5</v>
      </c>
      <c r="U936" s="43" t="s">
        <v>4664</v>
      </c>
      <c r="V936" s="33">
        <v>0.5</v>
      </c>
      <c r="W936" s="43" t="s">
        <v>4665</v>
      </c>
      <c r="X936" s="33">
        <v>0</v>
      </c>
      <c r="Y936" s="43" t="s">
        <v>129</v>
      </c>
      <c r="Z936" s="91">
        <v>1</v>
      </c>
      <c r="AA936" s="90">
        <v>0</v>
      </c>
      <c r="AB936" s="33"/>
      <c r="AC936" s="33"/>
      <c r="AD936" s="33"/>
      <c r="AE936" s="33"/>
      <c r="AF936" s="33"/>
      <c r="AG936" s="33"/>
      <c r="AH936" s="33"/>
      <c r="AI936" s="33"/>
      <c r="AJ936" s="33"/>
      <c r="AK936" s="33"/>
      <c r="AL936" s="33"/>
      <c r="AM936" s="33"/>
    </row>
    <row r="937" spans="1:39" ht="15.75" customHeight="1">
      <c r="A937" s="35" t="s">
        <v>45</v>
      </c>
      <c r="B937" s="60" t="s">
        <v>60</v>
      </c>
      <c r="C937" s="50" t="s">
        <v>61</v>
      </c>
      <c r="D937" s="43"/>
      <c r="E937" s="43"/>
      <c r="F937" s="220" t="s">
        <v>4666</v>
      </c>
      <c r="G937" s="228">
        <f t="shared" si="741"/>
        <v>1</v>
      </c>
      <c r="H937" s="228">
        <f t="shared" si="742"/>
        <v>1</v>
      </c>
      <c r="I937" s="228">
        <f t="shared" si="743"/>
        <v>1</v>
      </c>
      <c r="J937" s="228">
        <f t="shared" si="744"/>
        <v>0.5</v>
      </c>
      <c r="K937" s="228">
        <f t="shared" si="745"/>
        <v>0.5</v>
      </c>
      <c r="L937" s="228">
        <f t="shared" si="746"/>
        <v>0.5</v>
      </c>
      <c r="M937" s="44" t="s">
        <v>120</v>
      </c>
      <c r="N937" s="33">
        <v>1</v>
      </c>
      <c r="O937" s="43" t="s">
        <v>4667</v>
      </c>
      <c r="P937" s="33">
        <v>1</v>
      </c>
      <c r="Q937" s="43" t="s">
        <v>129</v>
      </c>
      <c r="R937" s="33">
        <v>1</v>
      </c>
      <c r="S937" s="43" t="s">
        <v>4668</v>
      </c>
      <c r="T937" s="33">
        <v>0.5</v>
      </c>
      <c r="U937" s="43" t="s">
        <v>4669</v>
      </c>
      <c r="V937" s="33">
        <v>0.5</v>
      </c>
      <c r="W937" s="43" t="s">
        <v>4670</v>
      </c>
      <c r="X937" s="33">
        <v>0.5</v>
      </c>
      <c r="Y937" s="43" t="s">
        <v>4671</v>
      </c>
      <c r="Z937" s="91">
        <v>1</v>
      </c>
      <c r="AA937" s="90">
        <v>0</v>
      </c>
      <c r="AB937" s="33"/>
      <c r="AC937" s="33"/>
      <c r="AD937" s="33"/>
      <c r="AE937" s="33"/>
      <c r="AF937" s="33"/>
      <c r="AG937" s="33"/>
      <c r="AH937" s="33"/>
      <c r="AI937" s="33"/>
      <c r="AJ937" s="33"/>
      <c r="AK937" s="33"/>
      <c r="AL937" s="33"/>
      <c r="AM937" s="33"/>
    </row>
    <row r="938" spans="1:39" ht="15.75" customHeight="1">
      <c r="A938" s="35" t="s">
        <v>45</v>
      </c>
      <c r="B938" s="60" t="s">
        <v>60</v>
      </c>
      <c r="C938" s="50" t="s">
        <v>61</v>
      </c>
      <c r="D938" s="43"/>
      <c r="E938" s="43"/>
      <c r="F938" s="220" t="s">
        <v>4672</v>
      </c>
      <c r="G938" s="228">
        <f t="shared" si="741"/>
        <v>0.6</v>
      </c>
      <c r="H938" s="228">
        <f t="shared" si="742"/>
        <v>0.84</v>
      </c>
      <c r="I938" s="228">
        <f t="shared" si="743"/>
        <v>0.74</v>
      </c>
      <c r="J938" s="228">
        <f t="shared" si="744"/>
        <v>0.24</v>
      </c>
      <c r="K938" s="228">
        <f t="shared" si="745"/>
        <v>0.8</v>
      </c>
      <c r="L938" s="228">
        <f t="shared" si="746"/>
        <v>0.84</v>
      </c>
      <c r="M938" s="44" t="s">
        <v>1457</v>
      </c>
      <c r="N938" s="185">
        <v>30</v>
      </c>
      <c r="O938" s="43" t="s">
        <v>4673</v>
      </c>
      <c r="P938" s="33">
        <v>42</v>
      </c>
      <c r="Q938" s="43" t="s">
        <v>4674</v>
      </c>
      <c r="R938" s="33">
        <v>37</v>
      </c>
      <c r="S938" s="43" t="s">
        <v>4675</v>
      </c>
      <c r="T938" s="33">
        <v>12</v>
      </c>
      <c r="U938" s="43" t="s">
        <v>4676</v>
      </c>
      <c r="V938" s="33">
        <v>40</v>
      </c>
      <c r="W938" s="43" t="s">
        <v>4677</v>
      </c>
      <c r="X938" s="185">
        <v>42</v>
      </c>
      <c r="Y938" s="43"/>
      <c r="Z938" s="91">
        <v>50</v>
      </c>
      <c r="AA938" s="90">
        <v>0</v>
      </c>
      <c r="AB938" s="33"/>
      <c r="AC938" s="33"/>
      <c r="AD938" s="33"/>
      <c r="AE938" s="33"/>
      <c r="AF938" s="33"/>
      <c r="AG938" s="33"/>
      <c r="AH938" s="33"/>
      <c r="AI938" s="33"/>
      <c r="AJ938" s="33"/>
      <c r="AK938" s="33"/>
      <c r="AL938" s="33"/>
      <c r="AM938" s="33"/>
    </row>
    <row r="939" spans="1:39" ht="15.75" customHeight="1">
      <c r="A939" s="35" t="s">
        <v>45</v>
      </c>
      <c r="B939" s="60" t="s">
        <v>60</v>
      </c>
      <c r="C939" s="50" t="s">
        <v>61</v>
      </c>
      <c r="D939" s="43"/>
      <c r="E939" s="43"/>
      <c r="F939" s="220" t="s">
        <v>4678</v>
      </c>
      <c r="G939" s="228">
        <f t="shared" si="741"/>
        <v>1</v>
      </c>
      <c r="H939" s="228">
        <f t="shared" si="742"/>
        <v>1</v>
      </c>
      <c r="I939" s="228">
        <f t="shared" si="743"/>
        <v>1</v>
      </c>
      <c r="J939" s="228">
        <f t="shared" si="744"/>
        <v>0.5</v>
      </c>
      <c r="K939" s="228">
        <f t="shared" si="745"/>
        <v>0</v>
      </c>
      <c r="L939" s="228">
        <f t="shared" si="746"/>
        <v>0</v>
      </c>
      <c r="M939" s="44" t="s">
        <v>120</v>
      </c>
      <c r="N939" s="33">
        <v>1</v>
      </c>
      <c r="O939" s="43" t="s">
        <v>4679</v>
      </c>
      <c r="P939" s="33">
        <v>1</v>
      </c>
      <c r="Q939" s="43" t="s">
        <v>4680</v>
      </c>
      <c r="R939" s="33">
        <v>1</v>
      </c>
      <c r="S939" s="43" t="s">
        <v>4681</v>
      </c>
      <c r="T939" s="33">
        <v>0.5</v>
      </c>
      <c r="U939" s="43" t="s">
        <v>4682</v>
      </c>
      <c r="V939" s="33">
        <v>0</v>
      </c>
      <c r="W939" s="43" t="s">
        <v>4683</v>
      </c>
      <c r="X939" s="33">
        <v>0</v>
      </c>
      <c r="Y939" s="43" t="s">
        <v>4684</v>
      </c>
      <c r="Z939" s="91">
        <v>1</v>
      </c>
      <c r="AA939" s="90">
        <v>0</v>
      </c>
      <c r="AB939" s="33"/>
      <c r="AC939" s="33"/>
      <c r="AD939" s="33"/>
      <c r="AE939" s="33"/>
      <c r="AF939" s="33"/>
      <c r="AG939" s="33"/>
      <c r="AH939" s="33"/>
      <c r="AI939" s="33"/>
      <c r="AJ939" s="33"/>
      <c r="AK939" s="33"/>
      <c r="AL939" s="33"/>
      <c r="AM939" s="33"/>
    </row>
    <row r="940" spans="1:39" ht="15.75" customHeight="1">
      <c r="A940" s="35" t="s">
        <v>45</v>
      </c>
      <c r="B940" s="60" t="s">
        <v>60</v>
      </c>
      <c r="C940" s="50" t="s">
        <v>61</v>
      </c>
      <c r="D940" s="43"/>
      <c r="E940" s="43"/>
      <c r="F940" s="220" t="s">
        <v>4685</v>
      </c>
      <c r="G940" s="228">
        <f t="shared" si="741"/>
        <v>0.5</v>
      </c>
      <c r="H940" s="228">
        <f t="shared" si="742"/>
        <v>0</v>
      </c>
      <c r="I940" s="228">
        <f t="shared" si="743"/>
        <v>0</v>
      </c>
      <c r="J940" s="228">
        <f t="shared" si="744"/>
        <v>0.5</v>
      </c>
      <c r="K940" s="228">
        <f t="shared" si="745"/>
        <v>0</v>
      </c>
      <c r="L940" s="228">
        <f t="shared" si="746"/>
        <v>0</v>
      </c>
      <c r="M940" s="44" t="s">
        <v>120</v>
      </c>
      <c r="N940" s="33">
        <v>0.5</v>
      </c>
      <c r="O940" s="43" t="s">
        <v>4686</v>
      </c>
      <c r="P940" s="33">
        <v>0</v>
      </c>
      <c r="Q940" s="43" t="s">
        <v>4687</v>
      </c>
      <c r="R940" s="33">
        <v>0</v>
      </c>
      <c r="S940" s="43" t="s">
        <v>129</v>
      </c>
      <c r="T940" s="33">
        <v>0.5</v>
      </c>
      <c r="U940" s="43" t="s">
        <v>4688</v>
      </c>
      <c r="V940" s="33">
        <v>0</v>
      </c>
      <c r="W940" s="43" t="s">
        <v>129</v>
      </c>
      <c r="X940" s="33">
        <v>0</v>
      </c>
      <c r="Y940" s="43" t="s">
        <v>129</v>
      </c>
      <c r="Z940" s="91">
        <v>1</v>
      </c>
      <c r="AA940" s="90">
        <v>0</v>
      </c>
      <c r="AB940" s="33"/>
      <c r="AC940" s="33"/>
      <c r="AD940" s="33"/>
      <c r="AE940" s="33"/>
      <c r="AF940" s="33"/>
      <c r="AG940" s="33"/>
      <c r="AH940" s="33"/>
      <c r="AI940" s="33"/>
      <c r="AJ940" s="33"/>
      <c r="AK940" s="33"/>
      <c r="AL940" s="33"/>
      <c r="AM940" s="33"/>
    </row>
    <row r="941" spans="1:39" ht="15.75" customHeight="1">
      <c r="A941" s="35" t="s">
        <v>45</v>
      </c>
      <c r="B941" s="60" t="s">
        <v>60</v>
      </c>
      <c r="C941" s="50" t="s">
        <v>61</v>
      </c>
      <c r="D941" s="43"/>
      <c r="E941" s="43"/>
      <c r="F941" s="220" t="s">
        <v>4689</v>
      </c>
      <c r="G941" s="228">
        <f t="shared" si="741"/>
        <v>0.5</v>
      </c>
      <c r="H941" s="228">
        <f t="shared" si="742"/>
        <v>0</v>
      </c>
      <c r="I941" s="228">
        <f t="shared" si="743"/>
        <v>0</v>
      </c>
      <c r="J941" s="228">
        <f t="shared" si="744"/>
        <v>0</v>
      </c>
      <c r="K941" s="228">
        <f t="shared" si="745"/>
        <v>0</v>
      </c>
      <c r="L941" s="228">
        <f t="shared" si="746"/>
        <v>0</v>
      </c>
      <c r="M941" s="44" t="s">
        <v>120</v>
      </c>
      <c r="N941" s="33">
        <v>0.5</v>
      </c>
      <c r="O941" s="43" t="s">
        <v>4690</v>
      </c>
      <c r="P941" s="33">
        <v>0</v>
      </c>
      <c r="Q941" s="43" t="s">
        <v>4691</v>
      </c>
      <c r="R941" s="33">
        <v>0</v>
      </c>
      <c r="S941" s="43" t="s">
        <v>4692</v>
      </c>
      <c r="T941" s="33">
        <v>0</v>
      </c>
      <c r="U941" s="43" t="s">
        <v>4693</v>
      </c>
      <c r="V941" s="33">
        <v>0</v>
      </c>
      <c r="W941" s="43" t="s">
        <v>129</v>
      </c>
      <c r="X941" s="33">
        <v>0</v>
      </c>
      <c r="Y941" s="43" t="s">
        <v>129</v>
      </c>
      <c r="Z941" s="91">
        <v>1</v>
      </c>
      <c r="AA941" s="90">
        <v>0</v>
      </c>
      <c r="AB941" s="33"/>
      <c r="AC941" s="33"/>
      <c r="AD941" s="33"/>
      <c r="AE941" s="33"/>
      <c r="AF941" s="33"/>
      <c r="AG941" s="33"/>
      <c r="AH941" s="33"/>
      <c r="AI941" s="33"/>
      <c r="AJ941" s="33"/>
      <c r="AK941" s="33"/>
      <c r="AL941" s="33"/>
      <c r="AM941" s="33"/>
    </row>
    <row r="942" spans="1:39" ht="15.75" customHeight="1">
      <c r="A942" s="35" t="s">
        <v>45</v>
      </c>
      <c r="B942" s="60" t="s">
        <v>60</v>
      </c>
      <c r="C942" s="50" t="s">
        <v>61</v>
      </c>
      <c r="D942" s="43"/>
      <c r="E942" s="43"/>
      <c r="F942" s="220" t="s">
        <v>4694</v>
      </c>
      <c r="G942" s="228">
        <f t="shared" si="741"/>
        <v>0.5</v>
      </c>
      <c r="H942" s="228">
        <f t="shared" si="742"/>
        <v>0</v>
      </c>
      <c r="I942" s="228">
        <f t="shared" si="743"/>
        <v>0</v>
      </c>
      <c r="J942" s="228">
        <f t="shared" si="744"/>
        <v>0.5</v>
      </c>
      <c r="K942" s="228">
        <f t="shared" si="745"/>
        <v>1</v>
      </c>
      <c r="L942" s="228">
        <f t="shared" si="746"/>
        <v>0</v>
      </c>
      <c r="M942" s="44" t="s">
        <v>120</v>
      </c>
      <c r="N942" s="33">
        <v>0.5</v>
      </c>
      <c r="O942" s="43" t="s">
        <v>4695</v>
      </c>
      <c r="P942" s="185">
        <v>0</v>
      </c>
      <c r="Q942" s="43" t="s">
        <v>4696</v>
      </c>
      <c r="R942" s="185">
        <v>0</v>
      </c>
      <c r="S942" s="43" t="s">
        <v>4697</v>
      </c>
      <c r="T942" s="33">
        <v>0.5</v>
      </c>
      <c r="U942" s="43" t="s">
        <v>4698</v>
      </c>
      <c r="V942" s="33">
        <v>1</v>
      </c>
      <c r="W942" s="43" t="s">
        <v>129</v>
      </c>
      <c r="X942" s="33">
        <v>0</v>
      </c>
      <c r="Y942" s="43" t="s">
        <v>129</v>
      </c>
      <c r="Z942" s="91">
        <v>1</v>
      </c>
      <c r="AA942" s="90">
        <v>0</v>
      </c>
      <c r="AB942" s="33"/>
      <c r="AC942" s="33"/>
      <c r="AD942" s="33"/>
      <c r="AE942" s="33"/>
      <c r="AF942" s="33"/>
      <c r="AG942" s="33"/>
      <c r="AH942" s="33"/>
      <c r="AI942" s="33"/>
      <c r="AJ942" s="33"/>
      <c r="AK942" s="33"/>
      <c r="AL942" s="33"/>
      <c r="AM942" s="33"/>
    </row>
    <row r="943" spans="1:39" ht="15.75" customHeight="1">
      <c r="A943" s="35" t="s">
        <v>45</v>
      </c>
      <c r="B943" s="60" t="s">
        <v>60</v>
      </c>
      <c r="C943" s="50" t="s">
        <v>61</v>
      </c>
      <c r="D943" s="43"/>
      <c r="E943" s="43"/>
      <c r="F943" s="220" t="s">
        <v>4699</v>
      </c>
      <c r="G943" s="228">
        <f t="shared" si="741"/>
        <v>0.5</v>
      </c>
      <c r="H943" s="228">
        <f t="shared" si="742"/>
        <v>0</v>
      </c>
      <c r="I943" s="228">
        <f t="shared" si="743"/>
        <v>0</v>
      </c>
      <c r="J943" s="228">
        <f t="shared" si="744"/>
        <v>0</v>
      </c>
      <c r="K943" s="228">
        <f t="shared" si="745"/>
        <v>0.5</v>
      </c>
      <c r="L943" s="228">
        <f t="shared" si="746"/>
        <v>0</v>
      </c>
      <c r="M943" s="44" t="s">
        <v>120</v>
      </c>
      <c r="N943" s="33">
        <v>0.5</v>
      </c>
      <c r="O943" s="43" t="s">
        <v>4700</v>
      </c>
      <c r="P943" s="185">
        <v>0</v>
      </c>
      <c r="Q943" s="43" t="s">
        <v>4701</v>
      </c>
      <c r="R943" s="185">
        <v>0</v>
      </c>
      <c r="S943" s="43" t="s">
        <v>4702</v>
      </c>
      <c r="T943" s="33">
        <v>0</v>
      </c>
      <c r="U943" s="43" t="s">
        <v>4703</v>
      </c>
      <c r="V943" s="33">
        <v>0.5</v>
      </c>
      <c r="W943" s="43" t="s">
        <v>129</v>
      </c>
      <c r="X943" s="33">
        <v>0</v>
      </c>
      <c r="Y943" s="43" t="s">
        <v>129</v>
      </c>
      <c r="Z943" s="91">
        <v>1</v>
      </c>
      <c r="AA943" s="90">
        <v>0</v>
      </c>
      <c r="AB943" s="33"/>
      <c r="AC943" s="33"/>
      <c r="AD943" s="33"/>
      <c r="AE943" s="33"/>
      <c r="AF943" s="33"/>
      <c r="AG943" s="33"/>
      <c r="AH943" s="33"/>
      <c r="AI943" s="33"/>
      <c r="AJ943" s="33"/>
      <c r="AK943" s="33"/>
      <c r="AL943" s="33"/>
      <c r="AM943" s="33"/>
    </row>
    <row r="944" spans="1:39" ht="15.75" customHeight="1">
      <c r="A944" s="35" t="s">
        <v>45</v>
      </c>
      <c r="B944" s="60" t="s">
        <v>60</v>
      </c>
      <c r="C944" s="50" t="s">
        <v>61</v>
      </c>
      <c r="D944" s="43"/>
      <c r="E944" s="43"/>
      <c r="F944" s="220" t="s">
        <v>4704</v>
      </c>
      <c r="G944" s="228">
        <f t="shared" si="741"/>
        <v>0</v>
      </c>
      <c r="H944" s="228">
        <f t="shared" si="742"/>
        <v>0</v>
      </c>
      <c r="I944" s="228">
        <f t="shared" si="743"/>
        <v>0</v>
      </c>
      <c r="J944" s="228">
        <f t="shared" si="744"/>
        <v>0.5</v>
      </c>
      <c r="K944" s="228">
        <f t="shared" si="745"/>
        <v>0</v>
      </c>
      <c r="L944" s="228">
        <f t="shared" si="746"/>
        <v>0</v>
      </c>
      <c r="M944" s="44" t="s">
        <v>120</v>
      </c>
      <c r="N944" s="33">
        <v>0</v>
      </c>
      <c r="O944" s="43" t="s">
        <v>4705</v>
      </c>
      <c r="P944" s="33">
        <v>0</v>
      </c>
      <c r="Q944" s="43" t="s">
        <v>4706</v>
      </c>
      <c r="R944" s="185">
        <v>0</v>
      </c>
      <c r="S944" s="43" t="s">
        <v>4707</v>
      </c>
      <c r="T944" s="33">
        <v>0.5</v>
      </c>
      <c r="U944" s="43" t="s">
        <v>4708</v>
      </c>
      <c r="V944" s="33">
        <v>0</v>
      </c>
      <c r="W944" s="43" t="s">
        <v>129</v>
      </c>
      <c r="X944" s="33">
        <v>0</v>
      </c>
      <c r="Y944" s="43" t="s">
        <v>129</v>
      </c>
      <c r="Z944" s="91">
        <v>1</v>
      </c>
      <c r="AA944" s="90">
        <v>0</v>
      </c>
      <c r="AB944" s="33"/>
      <c r="AC944" s="33"/>
      <c r="AD944" s="33"/>
      <c r="AE944" s="33"/>
      <c r="AF944" s="33"/>
      <c r="AG944" s="33"/>
      <c r="AH944" s="33"/>
      <c r="AI944" s="33"/>
      <c r="AJ944" s="33"/>
      <c r="AK944" s="33"/>
      <c r="AL944" s="33"/>
      <c r="AM944" s="33"/>
    </row>
    <row r="945" spans="1:39" ht="15.75" customHeight="1">
      <c r="A945" s="35" t="s">
        <v>45</v>
      </c>
      <c r="B945" s="60" t="s">
        <v>60</v>
      </c>
      <c r="C945" s="48" t="s">
        <v>62</v>
      </c>
      <c r="D945" s="48"/>
      <c r="E945" s="48"/>
      <c r="F945" s="222"/>
      <c r="G945" s="240">
        <f t="shared" ref="G945:L945" si="747">ROUND(AVERAGE(G946:G958),2)</f>
        <v>0.77</v>
      </c>
      <c r="H945" s="240">
        <f t="shared" si="747"/>
        <v>0.46</v>
      </c>
      <c r="I945" s="240">
        <f t="shared" si="747"/>
        <v>0.46</v>
      </c>
      <c r="J945" s="240">
        <f t="shared" si="747"/>
        <v>0.57999999999999996</v>
      </c>
      <c r="K945" s="240">
        <f t="shared" si="747"/>
        <v>0.62</v>
      </c>
      <c r="L945" s="240">
        <f t="shared" si="747"/>
        <v>0.5</v>
      </c>
      <c r="M945" s="53"/>
      <c r="N945" s="54"/>
      <c r="O945" s="50"/>
      <c r="P945" s="54"/>
      <c r="Q945" s="50"/>
      <c r="R945" s="54"/>
      <c r="S945" s="50"/>
      <c r="T945" s="54"/>
      <c r="U945" s="50"/>
      <c r="V945" s="54"/>
      <c r="W945" s="50"/>
      <c r="X945" s="54"/>
      <c r="Y945" s="50"/>
      <c r="Z945" s="92">
        <v>1</v>
      </c>
      <c r="AA945" s="90">
        <v>0</v>
      </c>
      <c r="AB945" s="33"/>
      <c r="AC945" s="33"/>
      <c r="AD945" s="33"/>
      <c r="AE945" s="33"/>
      <c r="AF945" s="33"/>
      <c r="AG945" s="33"/>
      <c r="AH945" s="33"/>
      <c r="AI945" s="33"/>
      <c r="AJ945" s="33"/>
      <c r="AK945" s="33"/>
      <c r="AL945" s="33"/>
      <c r="AM945" s="33"/>
    </row>
    <row r="946" spans="1:39" ht="15.75" customHeight="1">
      <c r="A946" s="35" t="s">
        <v>45</v>
      </c>
      <c r="B946" s="60" t="s">
        <v>60</v>
      </c>
      <c r="C946" s="50" t="s">
        <v>62</v>
      </c>
      <c r="D946" s="43"/>
      <c r="E946" s="43"/>
      <c r="F946" s="220" t="s">
        <v>4709</v>
      </c>
      <c r="G946" s="228">
        <f t="shared" ref="G946:G958" si="748">IF(N946&lt;0, "N/A", (N946 - AA946)/(Z946-AA946))</f>
        <v>1</v>
      </c>
      <c r="H946" s="228">
        <f t="shared" ref="H946:H958" si="749">IF(P946&lt;0, "N/A", (P946 - AA946)/(Z946-AA946))</f>
        <v>1</v>
      </c>
      <c r="I946" s="228">
        <f t="shared" ref="I946:I958" si="750">IF(R946&lt;0, "N/A", (R946 - AA946)/(Z946-AA946))</f>
        <v>0.5</v>
      </c>
      <c r="J946" s="228">
        <f t="shared" ref="J946:J958" si="751">IF(T946&lt;0, "N/A", (T946 - AA946)/(Z946-AA946))</f>
        <v>0.5</v>
      </c>
      <c r="K946" s="228">
        <f t="shared" ref="K946:K958" si="752">IF(V946&lt;0, "N/A", (V946 - AA946)/(Z946-AA946))</f>
        <v>1</v>
      </c>
      <c r="L946" s="228">
        <f t="shared" ref="L946:L958" si="753">IF(X946&lt;0, "N/A", (X946 - AA946)/(Z946-AA946))</f>
        <v>1</v>
      </c>
      <c r="M946" s="44" t="s">
        <v>120</v>
      </c>
      <c r="N946" s="33">
        <v>1</v>
      </c>
      <c r="O946" s="43" t="s">
        <v>4710</v>
      </c>
      <c r="P946" s="33">
        <v>1</v>
      </c>
      <c r="Q946" s="43" t="s">
        <v>4711</v>
      </c>
      <c r="R946" s="185">
        <v>0.5</v>
      </c>
      <c r="S946" s="43" t="s">
        <v>4712</v>
      </c>
      <c r="T946" s="185">
        <v>0.5</v>
      </c>
      <c r="U946" s="43" t="s">
        <v>4713</v>
      </c>
      <c r="V946" s="33">
        <v>1</v>
      </c>
      <c r="W946" s="43" t="s">
        <v>4714</v>
      </c>
      <c r="X946" s="33">
        <v>1</v>
      </c>
      <c r="Y946" s="43" t="s">
        <v>4715</v>
      </c>
      <c r="Z946" s="91">
        <v>1</v>
      </c>
      <c r="AA946" s="90">
        <v>0</v>
      </c>
      <c r="AB946" s="33"/>
      <c r="AC946" s="33"/>
      <c r="AD946" s="33"/>
      <c r="AE946" s="33"/>
      <c r="AF946" s="33"/>
      <c r="AG946" s="33"/>
      <c r="AH946" s="33"/>
      <c r="AI946" s="33"/>
      <c r="AJ946" s="33"/>
      <c r="AK946" s="33"/>
      <c r="AL946" s="33"/>
      <c r="AM946" s="33"/>
    </row>
    <row r="947" spans="1:39" ht="15.75" customHeight="1">
      <c r="A947" s="35" t="s">
        <v>45</v>
      </c>
      <c r="B947" s="60" t="s">
        <v>60</v>
      </c>
      <c r="C947" s="50" t="s">
        <v>62</v>
      </c>
      <c r="D947" s="43"/>
      <c r="E947" s="43"/>
      <c r="F947" s="220" t="s">
        <v>4716</v>
      </c>
      <c r="G947" s="228">
        <f t="shared" si="748"/>
        <v>1</v>
      </c>
      <c r="H947" s="228">
        <f t="shared" si="749"/>
        <v>1</v>
      </c>
      <c r="I947" s="228">
        <f t="shared" si="750"/>
        <v>1</v>
      </c>
      <c r="J947" s="228">
        <f t="shared" si="751"/>
        <v>1</v>
      </c>
      <c r="K947" s="228">
        <f t="shared" si="752"/>
        <v>1</v>
      </c>
      <c r="L947" s="228">
        <f t="shared" si="753"/>
        <v>0.5</v>
      </c>
      <c r="M947" s="44" t="s">
        <v>120</v>
      </c>
      <c r="N947" s="33">
        <v>1</v>
      </c>
      <c r="O947" s="43" t="s">
        <v>4717</v>
      </c>
      <c r="P947" s="33">
        <v>1</v>
      </c>
      <c r="Q947" s="43" t="s">
        <v>4718</v>
      </c>
      <c r="R947" s="33">
        <v>1</v>
      </c>
      <c r="S947" s="43" t="s">
        <v>4719</v>
      </c>
      <c r="T947" s="33">
        <v>1</v>
      </c>
      <c r="U947" s="43" t="s">
        <v>4720</v>
      </c>
      <c r="V947" s="33">
        <v>1</v>
      </c>
      <c r="W947" s="43" t="s">
        <v>4721</v>
      </c>
      <c r="X947" s="33">
        <v>0.5</v>
      </c>
      <c r="Y947" s="43" t="s">
        <v>4722</v>
      </c>
      <c r="Z947" s="91">
        <v>1</v>
      </c>
      <c r="AA947" s="90">
        <v>0</v>
      </c>
      <c r="AB947" s="33"/>
      <c r="AC947" s="33"/>
      <c r="AD947" s="33"/>
      <c r="AE947" s="33"/>
      <c r="AF947" s="33"/>
      <c r="AG947" s="33"/>
      <c r="AH947" s="33"/>
      <c r="AI947" s="33"/>
      <c r="AJ947" s="33"/>
      <c r="AK947" s="33"/>
      <c r="AL947" s="33"/>
      <c r="AM947" s="33"/>
    </row>
    <row r="948" spans="1:39" ht="15.75" customHeight="1">
      <c r="A948" s="35" t="s">
        <v>45</v>
      </c>
      <c r="B948" s="60" t="s">
        <v>60</v>
      </c>
      <c r="C948" s="50" t="s">
        <v>62</v>
      </c>
      <c r="D948" s="43"/>
      <c r="E948" s="43"/>
      <c r="F948" s="220" t="s">
        <v>4723</v>
      </c>
      <c r="G948" s="228">
        <f t="shared" si="748"/>
        <v>1</v>
      </c>
      <c r="H948" s="228">
        <f t="shared" si="749"/>
        <v>0.5</v>
      </c>
      <c r="I948" s="228">
        <f t="shared" si="750"/>
        <v>1</v>
      </c>
      <c r="J948" s="228">
        <f t="shared" si="751"/>
        <v>0</v>
      </c>
      <c r="K948" s="228">
        <f t="shared" si="752"/>
        <v>0</v>
      </c>
      <c r="L948" s="228">
        <f t="shared" si="753"/>
        <v>1</v>
      </c>
      <c r="M948" s="44" t="s">
        <v>120</v>
      </c>
      <c r="N948" s="33">
        <v>1</v>
      </c>
      <c r="O948" s="43" t="s">
        <v>4724</v>
      </c>
      <c r="P948" s="33">
        <v>0.5</v>
      </c>
      <c r="Q948" s="43" t="s">
        <v>4725</v>
      </c>
      <c r="R948" s="33">
        <v>1</v>
      </c>
      <c r="S948" s="43" t="s">
        <v>4726</v>
      </c>
      <c r="T948" s="33">
        <v>0</v>
      </c>
      <c r="U948" s="43" t="s">
        <v>4727</v>
      </c>
      <c r="V948" s="33">
        <v>0</v>
      </c>
      <c r="W948" s="43" t="s">
        <v>4728</v>
      </c>
      <c r="X948" s="33">
        <v>1</v>
      </c>
      <c r="Y948" s="43" t="s">
        <v>4729</v>
      </c>
      <c r="Z948" s="91">
        <v>1</v>
      </c>
      <c r="AA948" s="90">
        <v>0</v>
      </c>
      <c r="AB948" s="33"/>
      <c r="AC948" s="33"/>
      <c r="AD948" s="33"/>
      <c r="AE948" s="33"/>
      <c r="AF948" s="33"/>
      <c r="AG948" s="33"/>
      <c r="AH948" s="33"/>
      <c r="AI948" s="33"/>
      <c r="AJ948" s="33"/>
      <c r="AK948" s="33"/>
      <c r="AL948" s="33"/>
      <c r="AM948" s="33"/>
    </row>
    <row r="949" spans="1:39" ht="15.75" customHeight="1">
      <c r="A949" s="35" t="s">
        <v>45</v>
      </c>
      <c r="B949" s="60" t="s">
        <v>60</v>
      </c>
      <c r="C949" s="50" t="s">
        <v>62</v>
      </c>
      <c r="D949" s="43"/>
      <c r="E949" s="43"/>
      <c r="F949" s="220" t="s">
        <v>4730</v>
      </c>
      <c r="G949" s="228">
        <f t="shared" si="748"/>
        <v>1</v>
      </c>
      <c r="H949" s="228">
        <f t="shared" si="749"/>
        <v>1</v>
      </c>
      <c r="I949" s="228">
        <f t="shared" si="750"/>
        <v>1</v>
      </c>
      <c r="J949" s="228">
        <f t="shared" si="751"/>
        <v>0.5</v>
      </c>
      <c r="K949" s="228">
        <f t="shared" si="752"/>
        <v>1</v>
      </c>
      <c r="L949" s="228">
        <f t="shared" si="753"/>
        <v>0</v>
      </c>
      <c r="M949" s="44" t="s">
        <v>120</v>
      </c>
      <c r="N949" s="33">
        <v>1</v>
      </c>
      <c r="O949" s="43" t="s">
        <v>4731</v>
      </c>
      <c r="P949" s="33">
        <v>1</v>
      </c>
      <c r="Q949" s="43" t="s">
        <v>4732</v>
      </c>
      <c r="R949" s="33">
        <v>1</v>
      </c>
      <c r="S949" s="43" t="s">
        <v>4733</v>
      </c>
      <c r="T949" s="33">
        <v>0.5</v>
      </c>
      <c r="U949" s="43" t="s">
        <v>4734</v>
      </c>
      <c r="V949" s="33">
        <v>1</v>
      </c>
      <c r="W949" s="43" t="s">
        <v>4735</v>
      </c>
      <c r="X949" s="33">
        <v>0</v>
      </c>
      <c r="Y949" s="43" t="s">
        <v>4736</v>
      </c>
      <c r="Z949" s="91">
        <v>1</v>
      </c>
      <c r="AA949" s="90">
        <v>0</v>
      </c>
      <c r="AB949" s="33"/>
      <c r="AC949" s="33"/>
      <c r="AD949" s="33"/>
      <c r="AE949" s="33"/>
      <c r="AF949" s="33"/>
      <c r="AG949" s="33"/>
      <c r="AH949" s="33"/>
      <c r="AI949" s="33"/>
      <c r="AJ949" s="33"/>
      <c r="AK949" s="33"/>
      <c r="AL949" s="33"/>
      <c r="AM949" s="33"/>
    </row>
    <row r="950" spans="1:39" ht="15.75" customHeight="1">
      <c r="A950" s="35" t="s">
        <v>45</v>
      </c>
      <c r="B950" s="60" t="s">
        <v>60</v>
      </c>
      <c r="C950" s="50" t="s">
        <v>62</v>
      </c>
      <c r="D950" s="43"/>
      <c r="E950" s="43"/>
      <c r="F950" s="220" t="s">
        <v>4737</v>
      </c>
      <c r="G950" s="228">
        <f t="shared" si="748"/>
        <v>1</v>
      </c>
      <c r="H950" s="228">
        <f t="shared" si="749"/>
        <v>1</v>
      </c>
      <c r="I950" s="228">
        <f t="shared" si="750"/>
        <v>0</v>
      </c>
      <c r="J950" s="228">
        <f t="shared" si="751"/>
        <v>1</v>
      </c>
      <c r="K950" s="228">
        <f t="shared" si="752"/>
        <v>1</v>
      </c>
      <c r="L950" s="228">
        <f t="shared" si="753"/>
        <v>1</v>
      </c>
      <c r="M950" s="44" t="s">
        <v>120</v>
      </c>
      <c r="N950" s="33">
        <v>1</v>
      </c>
      <c r="O950" s="43" t="s">
        <v>4738</v>
      </c>
      <c r="P950" s="33">
        <v>1</v>
      </c>
      <c r="Q950" s="43" t="s">
        <v>4739</v>
      </c>
      <c r="R950" s="185">
        <v>0</v>
      </c>
      <c r="S950" s="43" t="s">
        <v>129</v>
      </c>
      <c r="T950" s="33">
        <v>1</v>
      </c>
      <c r="U950" s="43" t="s">
        <v>4740</v>
      </c>
      <c r="V950" s="33">
        <v>1</v>
      </c>
      <c r="W950" s="43" t="s">
        <v>129</v>
      </c>
      <c r="X950" s="33">
        <v>1</v>
      </c>
      <c r="Y950" s="43" t="s">
        <v>4741</v>
      </c>
      <c r="Z950" s="91">
        <v>1</v>
      </c>
      <c r="AA950" s="90">
        <v>0</v>
      </c>
      <c r="AB950" s="33"/>
      <c r="AC950" s="33"/>
      <c r="AD950" s="33"/>
      <c r="AE950" s="33"/>
      <c r="AF950" s="33"/>
      <c r="AG950" s="33"/>
      <c r="AH950" s="33"/>
      <c r="AI950" s="33"/>
      <c r="AJ950" s="33"/>
      <c r="AK950" s="33"/>
      <c r="AL950" s="33"/>
      <c r="AM950" s="33"/>
    </row>
    <row r="951" spans="1:39" ht="15.75" customHeight="1">
      <c r="A951" s="35" t="s">
        <v>45</v>
      </c>
      <c r="B951" s="60" t="s">
        <v>60</v>
      </c>
      <c r="C951" s="50" t="s">
        <v>62</v>
      </c>
      <c r="D951" s="43"/>
      <c r="E951" s="43"/>
      <c r="F951" s="220" t="s">
        <v>4742</v>
      </c>
      <c r="G951" s="228">
        <f t="shared" si="748"/>
        <v>1</v>
      </c>
      <c r="H951" s="228">
        <f t="shared" si="749"/>
        <v>0</v>
      </c>
      <c r="I951" s="228">
        <f t="shared" si="750"/>
        <v>0</v>
      </c>
      <c r="J951" s="228" t="str">
        <f t="shared" si="751"/>
        <v>N/A</v>
      </c>
      <c r="K951" s="228">
        <f t="shared" si="752"/>
        <v>1</v>
      </c>
      <c r="L951" s="228">
        <f t="shared" si="753"/>
        <v>1</v>
      </c>
      <c r="M951" s="44" t="s">
        <v>120</v>
      </c>
      <c r="N951" s="33">
        <v>1</v>
      </c>
      <c r="O951" s="43" t="s">
        <v>4743</v>
      </c>
      <c r="P951" s="185">
        <v>0</v>
      </c>
      <c r="Q951" s="43" t="s">
        <v>4744</v>
      </c>
      <c r="R951" s="185">
        <v>0</v>
      </c>
      <c r="S951" s="43" t="s">
        <v>129</v>
      </c>
      <c r="T951" s="185">
        <v>-1</v>
      </c>
      <c r="U951" s="43" t="s">
        <v>129</v>
      </c>
      <c r="V951" s="33">
        <v>1</v>
      </c>
      <c r="W951" s="43" t="s">
        <v>129</v>
      </c>
      <c r="X951" s="33">
        <v>1</v>
      </c>
      <c r="Y951" s="43" t="s">
        <v>4745</v>
      </c>
      <c r="Z951" s="91">
        <v>1</v>
      </c>
      <c r="AA951" s="90">
        <v>0</v>
      </c>
      <c r="AB951" s="33"/>
      <c r="AC951" s="33"/>
      <c r="AD951" s="33"/>
      <c r="AE951" s="33"/>
      <c r="AF951" s="33"/>
      <c r="AG951" s="33"/>
      <c r="AH951" s="33"/>
      <c r="AI951" s="33"/>
      <c r="AJ951" s="33"/>
      <c r="AK951" s="33"/>
      <c r="AL951" s="33"/>
      <c r="AM951" s="33"/>
    </row>
    <row r="952" spans="1:39" ht="15.75" customHeight="1">
      <c r="A952" s="35" t="s">
        <v>45</v>
      </c>
      <c r="B952" s="60" t="s">
        <v>60</v>
      </c>
      <c r="C952" s="50" t="s">
        <v>62</v>
      </c>
      <c r="D952" s="43"/>
      <c r="E952" s="43"/>
      <c r="F952" s="220" t="s">
        <v>4746</v>
      </c>
      <c r="G952" s="228">
        <f t="shared" si="748"/>
        <v>1</v>
      </c>
      <c r="H952" s="228">
        <f t="shared" si="749"/>
        <v>0.5</v>
      </c>
      <c r="I952" s="228">
        <f t="shared" si="750"/>
        <v>0</v>
      </c>
      <c r="J952" s="228">
        <f t="shared" si="751"/>
        <v>0</v>
      </c>
      <c r="K952" s="228">
        <f t="shared" si="752"/>
        <v>1</v>
      </c>
      <c r="L952" s="228">
        <f t="shared" si="753"/>
        <v>1</v>
      </c>
      <c r="M952" s="44" t="s">
        <v>120</v>
      </c>
      <c r="N952" s="33">
        <v>1</v>
      </c>
      <c r="O952" s="43" t="s">
        <v>4747</v>
      </c>
      <c r="P952" s="33">
        <v>0.5</v>
      </c>
      <c r="Q952" s="43" t="s">
        <v>4748</v>
      </c>
      <c r="R952" s="185">
        <v>0</v>
      </c>
      <c r="S952" s="43" t="s">
        <v>129</v>
      </c>
      <c r="T952" s="33">
        <v>0</v>
      </c>
      <c r="U952" s="43" t="s">
        <v>129</v>
      </c>
      <c r="V952" s="33">
        <v>1</v>
      </c>
      <c r="W952" s="43" t="s">
        <v>129</v>
      </c>
      <c r="X952" s="33">
        <v>1</v>
      </c>
      <c r="Y952" s="43" t="s">
        <v>4749</v>
      </c>
      <c r="Z952" s="91">
        <v>1</v>
      </c>
      <c r="AA952" s="90">
        <v>0</v>
      </c>
      <c r="AB952" s="33"/>
      <c r="AC952" s="33"/>
      <c r="AD952" s="33"/>
      <c r="AE952" s="33"/>
      <c r="AF952" s="33"/>
      <c r="AG952" s="33"/>
      <c r="AH952" s="33"/>
      <c r="AI952" s="33"/>
      <c r="AJ952" s="33"/>
      <c r="AK952" s="33"/>
      <c r="AL952" s="33"/>
      <c r="AM952" s="33"/>
    </row>
    <row r="953" spans="1:39" ht="15.75" customHeight="1">
      <c r="A953" s="35" t="s">
        <v>45</v>
      </c>
      <c r="B953" s="60" t="s">
        <v>60</v>
      </c>
      <c r="C953" s="50" t="s">
        <v>62</v>
      </c>
      <c r="D953" s="43"/>
      <c r="E953" s="43"/>
      <c r="F953" s="220" t="s">
        <v>4750</v>
      </c>
      <c r="G953" s="228">
        <f t="shared" si="748"/>
        <v>1</v>
      </c>
      <c r="H953" s="228">
        <f t="shared" si="749"/>
        <v>0.5</v>
      </c>
      <c r="I953" s="228">
        <f t="shared" si="750"/>
        <v>1</v>
      </c>
      <c r="J953" s="228">
        <f t="shared" si="751"/>
        <v>1</v>
      </c>
      <c r="K953" s="228">
        <f t="shared" si="752"/>
        <v>1</v>
      </c>
      <c r="L953" s="228">
        <f t="shared" si="753"/>
        <v>0</v>
      </c>
      <c r="M953" s="44" t="s">
        <v>120</v>
      </c>
      <c r="N953" s="33">
        <v>1</v>
      </c>
      <c r="O953" s="43" t="s">
        <v>4751</v>
      </c>
      <c r="P953" s="33">
        <v>0.5</v>
      </c>
      <c r="Q953" s="43" t="s">
        <v>4752</v>
      </c>
      <c r="R953" s="33">
        <v>1</v>
      </c>
      <c r="S953" s="43" t="s">
        <v>4753</v>
      </c>
      <c r="T953" s="33">
        <v>1</v>
      </c>
      <c r="U953" s="43" t="s">
        <v>4754</v>
      </c>
      <c r="V953" s="33">
        <v>1</v>
      </c>
      <c r="W953" s="43" t="s">
        <v>4755</v>
      </c>
      <c r="X953" s="33">
        <v>0</v>
      </c>
      <c r="Y953" s="43" t="s">
        <v>4756</v>
      </c>
      <c r="Z953" s="91">
        <v>1</v>
      </c>
      <c r="AA953" s="90">
        <v>0</v>
      </c>
      <c r="AB953" s="33"/>
      <c r="AC953" s="33"/>
      <c r="AD953" s="33"/>
      <c r="AE953" s="33"/>
      <c r="AF953" s="33"/>
      <c r="AG953" s="33"/>
      <c r="AH953" s="33"/>
      <c r="AI953" s="33"/>
      <c r="AJ953" s="33"/>
      <c r="AK953" s="33"/>
      <c r="AL953" s="33"/>
      <c r="AM953" s="33"/>
    </row>
    <row r="954" spans="1:39" ht="15.75" customHeight="1">
      <c r="A954" s="35" t="s">
        <v>45</v>
      </c>
      <c r="B954" s="60" t="s">
        <v>60</v>
      </c>
      <c r="C954" s="50" t="s">
        <v>62</v>
      </c>
      <c r="D954" s="43"/>
      <c r="E954" s="43"/>
      <c r="F954" s="220" t="s">
        <v>4757</v>
      </c>
      <c r="G954" s="228">
        <f t="shared" si="748"/>
        <v>1</v>
      </c>
      <c r="H954" s="228">
        <f t="shared" si="749"/>
        <v>0.5</v>
      </c>
      <c r="I954" s="228">
        <f t="shared" si="750"/>
        <v>1</v>
      </c>
      <c r="J954" s="228">
        <f t="shared" si="751"/>
        <v>1</v>
      </c>
      <c r="K954" s="228">
        <f t="shared" si="752"/>
        <v>0</v>
      </c>
      <c r="L954" s="228">
        <f t="shared" si="753"/>
        <v>0</v>
      </c>
      <c r="M954" s="44" t="s">
        <v>120</v>
      </c>
      <c r="N954" s="33">
        <v>1</v>
      </c>
      <c r="O954" s="43" t="s">
        <v>4758</v>
      </c>
      <c r="P954" s="33">
        <v>0.5</v>
      </c>
      <c r="Q954" s="43" t="s">
        <v>4759</v>
      </c>
      <c r="R954" s="33">
        <v>1</v>
      </c>
      <c r="S954" s="43" t="s">
        <v>4760</v>
      </c>
      <c r="T954" s="33">
        <v>1</v>
      </c>
      <c r="U954" s="43" t="s">
        <v>4761</v>
      </c>
      <c r="V954" s="33">
        <v>0</v>
      </c>
      <c r="W954" s="43" t="s">
        <v>129</v>
      </c>
      <c r="X954" s="33">
        <v>0</v>
      </c>
      <c r="Y954" s="43" t="s">
        <v>4762</v>
      </c>
      <c r="Z954" s="91">
        <v>1</v>
      </c>
      <c r="AA954" s="90">
        <v>0</v>
      </c>
      <c r="AB954" s="33"/>
      <c r="AC954" s="33"/>
      <c r="AD954" s="33"/>
      <c r="AE954" s="33"/>
      <c r="AF954" s="33"/>
      <c r="AG954" s="33"/>
      <c r="AH954" s="33"/>
      <c r="AI954" s="33"/>
      <c r="AJ954" s="33"/>
      <c r="AK954" s="33"/>
      <c r="AL954" s="33"/>
      <c r="AM954" s="33"/>
    </row>
    <row r="955" spans="1:39" ht="15.75" customHeight="1">
      <c r="A955" s="35" t="s">
        <v>45</v>
      </c>
      <c r="B955" s="60" t="s">
        <v>60</v>
      </c>
      <c r="C955" s="50" t="s">
        <v>62</v>
      </c>
      <c r="D955" s="43"/>
      <c r="E955" s="43"/>
      <c r="F955" s="220" t="s">
        <v>4763</v>
      </c>
      <c r="G955" s="228">
        <f t="shared" si="748"/>
        <v>1</v>
      </c>
      <c r="H955" s="228">
        <f t="shared" si="749"/>
        <v>0</v>
      </c>
      <c r="I955" s="228">
        <f t="shared" si="750"/>
        <v>0.5</v>
      </c>
      <c r="J955" s="228">
        <f t="shared" si="751"/>
        <v>0.5</v>
      </c>
      <c r="K955" s="228">
        <f t="shared" si="752"/>
        <v>0</v>
      </c>
      <c r="L955" s="228">
        <f t="shared" si="753"/>
        <v>1</v>
      </c>
      <c r="M955" s="44" t="s">
        <v>120</v>
      </c>
      <c r="N955" s="33">
        <v>1</v>
      </c>
      <c r="O955" s="43" t="s">
        <v>4764</v>
      </c>
      <c r="P955" s="33">
        <v>0</v>
      </c>
      <c r="Q955" s="43" t="s">
        <v>4765</v>
      </c>
      <c r="R955" s="33">
        <v>0.5</v>
      </c>
      <c r="S955" s="43" t="s">
        <v>4766</v>
      </c>
      <c r="T955" s="33">
        <v>0.5</v>
      </c>
      <c r="U955" s="43" t="s">
        <v>4767</v>
      </c>
      <c r="V955" s="33">
        <v>0</v>
      </c>
      <c r="W955" s="43" t="s">
        <v>129</v>
      </c>
      <c r="X955" s="33">
        <v>1</v>
      </c>
      <c r="Y955" s="43" t="s">
        <v>4768</v>
      </c>
      <c r="Z955" s="91">
        <v>1</v>
      </c>
      <c r="AA955" s="90">
        <v>0</v>
      </c>
      <c r="AB955" s="33"/>
      <c r="AC955" s="33"/>
      <c r="AD955" s="33"/>
      <c r="AE955" s="33"/>
      <c r="AF955" s="33"/>
      <c r="AG955" s="33"/>
      <c r="AH955" s="33"/>
      <c r="AI955" s="33"/>
      <c r="AJ955" s="33"/>
      <c r="AK955" s="33"/>
      <c r="AL955" s="33"/>
      <c r="AM955" s="33"/>
    </row>
    <row r="956" spans="1:39" ht="15.75" customHeight="1">
      <c r="A956" s="35" t="s">
        <v>45</v>
      </c>
      <c r="B956" s="60" t="s">
        <v>60</v>
      </c>
      <c r="C956" s="50" t="s">
        <v>62</v>
      </c>
      <c r="D956" s="43"/>
      <c r="E956" s="43"/>
      <c r="F956" s="220" t="s">
        <v>4769</v>
      </c>
      <c r="G956" s="228">
        <f t="shared" si="748"/>
        <v>0</v>
      </c>
      <c r="H956" s="228">
        <f t="shared" si="749"/>
        <v>0</v>
      </c>
      <c r="I956" s="228">
        <f t="shared" si="750"/>
        <v>0</v>
      </c>
      <c r="J956" s="228">
        <f t="shared" si="751"/>
        <v>0.5</v>
      </c>
      <c r="K956" s="228">
        <f t="shared" si="752"/>
        <v>0.5</v>
      </c>
      <c r="L956" s="228">
        <f t="shared" si="753"/>
        <v>0</v>
      </c>
      <c r="M956" s="44" t="s">
        <v>120</v>
      </c>
      <c r="N956" s="185">
        <v>0</v>
      </c>
      <c r="O956" s="43" t="s">
        <v>4770</v>
      </c>
      <c r="P956" s="33">
        <v>0</v>
      </c>
      <c r="Q956" s="43" t="s">
        <v>4771</v>
      </c>
      <c r="R956" s="33">
        <v>0</v>
      </c>
      <c r="S956" s="43" t="s">
        <v>129</v>
      </c>
      <c r="T956" s="33">
        <v>0.5</v>
      </c>
      <c r="U956" s="43" t="s">
        <v>4772</v>
      </c>
      <c r="V956" s="33">
        <v>0.5</v>
      </c>
      <c r="W956" s="43" t="s">
        <v>4773</v>
      </c>
      <c r="X956" s="33">
        <v>0</v>
      </c>
      <c r="Y956" s="43" t="s">
        <v>4774</v>
      </c>
      <c r="Z956" s="91">
        <v>1</v>
      </c>
      <c r="AA956" s="90">
        <v>0</v>
      </c>
      <c r="AB956" s="33"/>
      <c r="AC956" s="33"/>
      <c r="AD956" s="33"/>
      <c r="AE956" s="33"/>
      <c r="AF956" s="33"/>
      <c r="AG956" s="33"/>
      <c r="AH956" s="33"/>
      <c r="AI956" s="33"/>
      <c r="AJ956" s="33"/>
      <c r="AK956" s="33"/>
      <c r="AL956" s="33"/>
      <c r="AM956" s="33"/>
    </row>
    <row r="957" spans="1:39" ht="15.75" customHeight="1">
      <c r="A957" s="35" t="s">
        <v>45</v>
      </c>
      <c r="B957" s="60" t="s">
        <v>60</v>
      </c>
      <c r="C957" s="50" t="s">
        <v>62</v>
      </c>
      <c r="D957" s="43"/>
      <c r="E957" s="43"/>
      <c r="F957" s="220" t="s">
        <v>4775</v>
      </c>
      <c r="G957" s="228">
        <f t="shared" si="748"/>
        <v>0</v>
      </c>
      <c r="H957" s="228">
        <f t="shared" si="749"/>
        <v>0</v>
      </c>
      <c r="I957" s="228">
        <f t="shared" si="750"/>
        <v>0</v>
      </c>
      <c r="J957" s="228">
        <f t="shared" si="751"/>
        <v>0.5</v>
      </c>
      <c r="K957" s="228">
        <f t="shared" si="752"/>
        <v>0</v>
      </c>
      <c r="L957" s="228">
        <f t="shared" si="753"/>
        <v>0</v>
      </c>
      <c r="M957" s="44" t="s">
        <v>120</v>
      </c>
      <c r="N957" s="185">
        <v>0</v>
      </c>
      <c r="O957" s="43" t="s">
        <v>4776</v>
      </c>
      <c r="P957" s="33">
        <v>0</v>
      </c>
      <c r="Q957" s="43" t="s">
        <v>4777</v>
      </c>
      <c r="R957" s="33">
        <v>0</v>
      </c>
      <c r="S957" s="43" t="s">
        <v>129</v>
      </c>
      <c r="T957" s="33">
        <v>0.5</v>
      </c>
      <c r="U957" s="43" t="s">
        <v>4778</v>
      </c>
      <c r="V957" s="33">
        <v>0</v>
      </c>
      <c r="W957" s="43" t="s">
        <v>4779</v>
      </c>
      <c r="X957" s="33">
        <v>0</v>
      </c>
      <c r="Y957" s="43" t="s">
        <v>4774</v>
      </c>
      <c r="Z957" s="91">
        <v>1</v>
      </c>
      <c r="AA957" s="90">
        <v>0</v>
      </c>
      <c r="AB957" s="33"/>
      <c r="AC957" s="33"/>
      <c r="AD957" s="33"/>
      <c r="AE957" s="33"/>
      <c r="AF957" s="33"/>
      <c r="AG957" s="33"/>
      <c r="AH957" s="33"/>
      <c r="AI957" s="33"/>
      <c r="AJ957" s="33"/>
      <c r="AK957" s="33"/>
      <c r="AL957" s="33"/>
      <c r="AM957" s="33"/>
    </row>
    <row r="958" spans="1:39" ht="15.75" customHeight="1">
      <c r="A958" s="35" t="s">
        <v>45</v>
      </c>
      <c r="B958" s="60" t="s">
        <v>60</v>
      </c>
      <c r="C958" s="50" t="s">
        <v>62</v>
      </c>
      <c r="D958" s="43"/>
      <c r="E958" s="43"/>
      <c r="F958" s="220" t="s">
        <v>4780</v>
      </c>
      <c r="G958" s="228">
        <f t="shared" si="748"/>
        <v>0</v>
      </c>
      <c r="H958" s="228">
        <f t="shared" si="749"/>
        <v>0</v>
      </c>
      <c r="I958" s="228">
        <f t="shared" si="750"/>
        <v>0</v>
      </c>
      <c r="J958" s="228">
        <f t="shared" si="751"/>
        <v>0.5</v>
      </c>
      <c r="K958" s="228">
        <f t="shared" si="752"/>
        <v>0.5</v>
      </c>
      <c r="L958" s="228">
        <f t="shared" si="753"/>
        <v>0</v>
      </c>
      <c r="M958" s="44" t="s">
        <v>120</v>
      </c>
      <c r="N958" s="185">
        <v>0</v>
      </c>
      <c r="O958" s="43" t="s">
        <v>4781</v>
      </c>
      <c r="P958" s="33">
        <v>0</v>
      </c>
      <c r="Q958" s="43" t="s">
        <v>4782</v>
      </c>
      <c r="R958" s="185">
        <v>0</v>
      </c>
      <c r="S958" s="43" t="s">
        <v>4783</v>
      </c>
      <c r="T958" s="33">
        <v>0.5</v>
      </c>
      <c r="U958" s="43" t="s">
        <v>4784</v>
      </c>
      <c r="V958" s="185">
        <v>0.5</v>
      </c>
      <c r="W958" s="43" t="s">
        <v>4785</v>
      </c>
      <c r="X958" s="33">
        <v>0</v>
      </c>
      <c r="Y958" s="43" t="s">
        <v>4786</v>
      </c>
      <c r="Z958" s="91">
        <v>1</v>
      </c>
      <c r="AA958" s="90">
        <v>0</v>
      </c>
      <c r="AB958" s="33"/>
      <c r="AC958" s="33"/>
      <c r="AD958" s="33"/>
      <c r="AE958" s="33"/>
      <c r="AF958" s="33"/>
      <c r="AG958" s="33"/>
      <c r="AH958" s="33"/>
      <c r="AI958" s="33"/>
      <c r="AJ958" s="33"/>
      <c r="AK958" s="33"/>
      <c r="AL958" s="33"/>
      <c r="AM958" s="33"/>
    </row>
    <row r="959" spans="1:39" ht="15.75" customHeight="1">
      <c r="A959" s="35" t="s">
        <v>45</v>
      </c>
      <c r="B959" s="39" t="s">
        <v>63</v>
      </c>
      <c r="C959" s="39"/>
      <c r="D959" s="39"/>
      <c r="E959" s="39"/>
      <c r="F959" s="224"/>
      <c r="G959" s="246">
        <f t="shared" ref="G959:L959" si="754">ROUND(AVERAGE(G961,G976,G987,G998,G1009,G1020),2)</f>
        <v>0.3</v>
      </c>
      <c r="H959" s="246">
        <f t="shared" si="754"/>
        <v>0.32</v>
      </c>
      <c r="I959" s="246">
        <f t="shared" si="754"/>
        <v>0.16</v>
      </c>
      <c r="J959" s="246">
        <f t="shared" si="754"/>
        <v>0.54</v>
      </c>
      <c r="K959" s="246">
        <f t="shared" si="754"/>
        <v>0.39</v>
      </c>
      <c r="L959" s="246">
        <f t="shared" si="754"/>
        <v>0.31</v>
      </c>
      <c r="M959" s="78"/>
      <c r="N959" s="61"/>
      <c r="O959" s="60"/>
      <c r="P959" s="61"/>
      <c r="Q959" s="60"/>
      <c r="R959" s="61"/>
      <c r="S959" s="60"/>
      <c r="T959" s="61"/>
      <c r="U959" s="60"/>
      <c r="V959" s="61"/>
      <c r="W959" s="60"/>
      <c r="X959" s="61"/>
      <c r="Y959" s="60"/>
      <c r="Z959" s="102"/>
      <c r="AA959" s="102"/>
      <c r="AB959" s="33"/>
      <c r="AC959" s="33"/>
      <c r="AD959" s="33"/>
      <c r="AE959" s="33"/>
      <c r="AF959" s="33"/>
      <c r="AG959" s="33"/>
      <c r="AH959" s="33"/>
      <c r="AI959" s="33"/>
      <c r="AJ959" s="33"/>
      <c r="AK959" s="33"/>
      <c r="AL959" s="33"/>
      <c r="AM959" s="33"/>
    </row>
    <row r="960" spans="1:39" ht="15.75" customHeight="1">
      <c r="A960" s="35" t="s">
        <v>45</v>
      </c>
      <c r="B960" s="60" t="s">
        <v>63</v>
      </c>
      <c r="C960" s="42"/>
      <c r="D960" s="42"/>
      <c r="E960" s="42"/>
      <c r="F960" s="220" t="s">
        <v>111</v>
      </c>
      <c r="G960" s="228" t="str">
        <f>IF(N960&lt;0, "N/A", IF(N960&gt;Z960, 1, (N960 - AA960)/(Z960-AA960)))</f>
        <v>N/A</v>
      </c>
      <c r="H960" s="228" t="str">
        <f>IF(P960&lt;0, "N/A", IF(P960&gt;Z960, 1, (P960 - AA960)/(Z960-AA960)))</f>
        <v>N/A</v>
      </c>
      <c r="I960" s="228" t="str">
        <f>IF(R960&lt;0, "N/A", IF(R960&gt;Z960, 1, (R960 - AA960)/(Z960-AA960)))</f>
        <v>N/A</v>
      </c>
      <c r="J960" s="228" t="str">
        <f>IF(T960&lt;0, "N/A", IF(T960&gt;Z960, 1, (T960 - AA960)/(Z960-AA960)))</f>
        <v>N/A</v>
      </c>
      <c r="K960" s="228" t="str">
        <f>IF(V960&lt;0, "N/A", IF(V960&gt;Z960, 1, (V960 - AA960)/(Z960-AA960)))</f>
        <v>N/A</v>
      </c>
      <c r="L960" s="228" t="str">
        <f>IF(X960&lt;0, "N/A", IF(X960&gt;Z960, 1, (X960 - AA960)/(Z960-AA960)))</f>
        <v>N/A</v>
      </c>
      <c r="M960" s="44" t="s">
        <v>2645</v>
      </c>
      <c r="N960" s="33">
        <v>-1</v>
      </c>
      <c r="O960" s="43" t="s">
        <v>4787</v>
      </c>
      <c r="P960" s="33">
        <v>-1</v>
      </c>
      <c r="Q960" s="43" t="s">
        <v>4788</v>
      </c>
      <c r="R960" s="33">
        <v>-1</v>
      </c>
      <c r="S960" s="43" t="s">
        <v>4789</v>
      </c>
      <c r="T960" s="33">
        <v>-1</v>
      </c>
      <c r="U960" s="43" t="s">
        <v>4790</v>
      </c>
      <c r="V960" s="33">
        <v>-1</v>
      </c>
      <c r="W960" s="43" t="s">
        <v>4791</v>
      </c>
      <c r="X960" s="33">
        <v>-1</v>
      </c>
      <c r="Y960" s="43" t="s">
        <v>4792</v>
      </c>
      <c r="Z960" s="81"/>
      <c r="AA960" s="81"/>
      <c r="AB960" s="33"/>
      <c r="AC960" s="33"/>
      <c r="AD960" s="33"/>
      <c r="AE960" s="33"/>
      <c r="AF960" s="33"/>
      <c r="AG960" s="33"/>
      <c r="AH960" s="33"/>
      <c r="AI960" s="33"/>
      <c r="AJ960" s="33"/>
      <c r="AK960" s="33"/>
      <c r="AL960" s="33"/>
      <c r="AM960" s="33"/>
    </row>
    <row r="961" spans="1:39" ht="15.75" customHeight="1">
      <c r="A961" s="35" t="s">
        <v>45</v>
      </c>
      <c r="B961" s="60" t="s">
        <v>63</v>
      </c>
      <c r="C961" s="48" t="s">
        <v>64</v>
      </c>
      <c r="D961" s="48"/>
      <c r="E961" s="48"/>
      <c r="F961" s="222"/>
      <c r="G961" s="242">
        <f t="shared" ref="G961:L961" si="755">ROUND(AVERAGE(G962,G969),2)</f>
        <v>0.83</v>
      </c>
      <c r="H961" s="242">
        <f t="shared" si="755"/>
        <v>0.34</v>
      </c>
      <c r="I961" s="242">
        <f t="shared" si="755"/>
        <v>0.28999999999999998</v>
      </c>
      <c r="J961" s="242">
        <f t="shared" si="755"/>
        <v>0.5</v>
      </c>
      <c r="K961" s="242">
        <f t="shared" si="755"/>
        <v>0.21</v>
      </c>
      <c r="L961" s="242">
        <f t="shared" si="755"/>
        <v>0.63</v>
      </c>
      <c r="M961" s="53"/>
      <c r="N961" s="54"/>
      <c r="O961" s="50"/>
      <c r="P961" s="54"/>
      <c r="Q961" s="50"/>
      <c r="R961" s="54"/>
      <c r="S961" s="50"/>
      <c r="T961" s="54"/>
      <c r="U961" s="50"/>
      <c r="V961" s="54"/>
      <c r="W961" s="50"/>
      <c r="X961" s="54"/>
      <c r="Y961" s="50"/>
      <c r="Z961" s="54"/>
      <c r="AA961" s="54"/>
      <c r="AB961" s="33"/>
      <c r="AC961" s="33"/>
      <c r="AD961" s="33"/>
      <c r="AE961" s="33"/>
      <c r="AF961" s="33"/>
      <c r="AG961" s="33"/>
      <c r="AH961" s="33"/>
      <c r="AI961" s="33"/>
      <c r="AJ961" s="33"/>
      <c r="AK961" s="33"/>
      <c r="AL961" s="33"/>
      <c r="AM961" s="33"/>
    </row>
    <row r="962" spans="1:39" ht="15.75" customHeight="1">
      <c r="A962" s="35" t="s">
        <v>45</v>
      </c>
      <c r="B962" s="60" t="s">
        <v>63</v>
      </c>
      <c r="C962" s="50" t="s">
        <v>64</v>
      </c>
      <c r="D962" s="42" t="s">
        <v>4793</v>
      </c>
      <c r="E962" s="42"/>
      <c r="F962" s="220"/>
      <c r="G962" s="228">
        <f t="shared" ref="G962:L962" si="756">ROUND(AVERAGE(G963:G968),2)</f>
        <v>0.83</v>
      </c>
      <c r="H962" s="228">
        <f t="shared" si="756"/>
        <v>0.42</v>
      </c>
      <c r="I962" s="228">
        <f t="shared" si="756"/>
        <v>0.5</v>
      </c>
      <c r="J962" s="228">
        <f t="shared" si="756"/>
        <v>0.5</v>
      </c>
      <c r="K962" s="228">
        <f t="shared" si="756"/>
        <v>0.33</v>
      </c>
      <c r="L962" s="228">
        <f t="shared" si="756"/>
        <v>0.92</v>
      </c>
      <c r="M962" s="73"/>
      <c r="N962" s="33"/>
      <c r="O962" s="43"/>
      <c r="P962" s="33"/>
      <c r="Q962" s="43"/>
      <c r="R962" s="33"/>
      <c r="S962" s="43"/>
      <c r="T962" s="33"/>
      <c r="U962" s="43"/>
      <c r="V962" s="33"/>
      <c r="W962" s="43"/>
      <c r="X962" s="33"/>
      <c r="Y962" s="43"/>
      <c r="Z962" s="33"/>
      <c r="AA962" s="33"/>
      <c r="AB962" s="33"/>
      <c r="AC962" s="33"/>
      <c r="AD962" s="33"/>
      <c r="AE962" s="33"/>
      <c r="AF962" s="33"/>
      <c r="AG962" s="33"/>
      <c r="AH962" s="33"/>
      <c r="AI962" s="33"/>
      <c r="AJ962" s="33"/>
      <c r="AK962" s="33"/>
      <c r="AL962" s="33"/>
      <c r="AM962" s="33"/>
    </row>
    <row r="963" spans="1:39" ht="15.75" customHeight="1">
      <c r="A963" s="35" t="s">
        <v>45</v>
      </c>
      <c r="B963" s="60" t="s">
        <v>63</v>
      </c>
      <c r="C963" s="50" t="s">
        <v>64</v>
      </c>
      <c r="D963" s="43" t="s">
        <v>4793</v>
      </c>
      <c r="E963" s="43"/>
      <c r="F963" s="220" t="s">
        <v>4794</v>
      </c>
      <c r="G963" s="228">
        <f t="shared" ref="G963:G968" si="757">IF(N963&lt;0, "N/A", IF(N963&gt;Z963, 1, (N963 - AA963)/(Z963-AA963)))</f>
        <v>1</v>
      </c>
      <c r="H963" s="228">
        <f t="shared" ref="H963:H968" si="758">IF(P963&lt;0, "N/A", IF(P963&gt;Z963, 1, (P963 - AA963)/(Z963-AA963)))</f>
        <v>0</v>
      </c>
      <c r="I963" s="228">
        <f t="shared" ref="I963:I968" si="759">IF(R963&lt;0, "N/A", IF(R963&gt;Z963, 1, (R963 - AA963)/(Z963-AA963)))</f>
        <v>0</v>
      </c>
      <c r="J963" s="228">
        <f t="shared" ref="J963:J968" si="760">IF(T963&lt;0, "N/A", IF(T963&gt;Z963, 1, (T963 - AA963)/(Z963-AA963)))</f>
        <v>0</v>
      </c>
      <c r="K963" s="228">
        <f t="shared" ref="K963:K968" si="761">IF(V963&lt;0, "N/A", IF(V963&gt;Z963, 1, (V963 - AA963)/(Z963-AA963)))</f>
        <v>0</v>
      </c>
      <c r="L963" s="228">
        <f t="shared" ref="L963:L968" si="762">IF(X963&lt;0, "N/A", IF(X963&gt;Z963, 1, (X963 - AA963)/(Z963-AA963)))</f>
        <v>0.5</v>
      </c>
      <c r="M963" s="44" t="s">
        <v>120</v>
      </c>
      <c r="N963" s="33">
        <v>1</v>
      </c>
      <c r="O963" s="43" t="s">
        <v>4795</v>
      </c>
      <c r="P963" s="33">
        <v>0</v>
      </c>
      <c r="Q963" s="43" t="s">
        <v>4796</v>
      </c>
      <c r="R963" s="33">
        <v>0</v>
      </c>
      <c r="S963" s="43" t="s">
        <v>4797</v>
      </c>
      <c r="T963" s="33">
        <v>0</v>
      </c>
      <c r="U963" s="43" t="s">
        <v>4798</v>
      </c>
      <c r="V963" s="33">
        <v>0</v>
      </c>
      <c r="W963" s="43" t="s">
        <v>4799</v>
      </c>
      <c r="X963" s="33">
        <v>0.5</v>
      </c>
      <c r="Y963" s="43" t="s">
        <v>4800</v>
      </c>
      <c r="Z963" s="65">
        <v>1</v>
      </c>
      <c r="AA963" s="66">
        <v>0</v>
      </c>
      <c r="AB963" s="33"/>
      <c r="AC963" s="33"/>
      <c r="AD963" s="33"/>
      <c r="AE963" s="33"/>
      <c r="AF963" s="33"/>
      <c r="AG963" s="33"/>
      <c r="AH963" s="33"/>
      <c r="AI963" s="33"/>
      <c r="AJ963" s="33"/>
      <c r="AK963" s="33"/>
      <c r="AL963" s="33"/>
      <c r="AM963" s="33"/>
    </row>
    <row r="964" spans="1:39" ht="15.75" customHeight="1">
      <c r="A964" s="35" t="s">
        <v>45</v>
      </c>
      <c r="B964" s="60" t="s">
        <v>63</v>
      </c>
      <c r="C964" s="50" t="s">
        <v>64</v>
      </c>
      <c r="D964" s="43" t="s">
        <v>4793</v>
      </c>
      <c r="E964" s="43"/>
      <c r="F964" s="220" t="s">
        <v>4801</v>
      </c>
      <c r="G964" s="228">
        <f t="shared" si="757"/>
        <v>1</v>
      </c>
      <c r="H964" s="228">
        <f t="shared" si="758"/>
        <v>0.5</v>
      </c>
      <c r="I964" s="228">
        <f t="shared" si="759"/>
        <v>1</v>
      </c>
      <c r="J964" s="228">
        <f t="shared" si="760"/>
        <v>0</v>
      </c>
      <c r="K964" s="228">
        <f t="shared" si="761"/>
        <v>0</v>
      </c>
      <c r="L964" s="228">
        <f t="shared" si="762"/>
        <v>1</v>
      </c>
      <c r="M964" s="44" t="s">
        <v>120</v>
      </c>
      <c r="N964" s="33">
        <v>1</v>
      </c>
      <c r="O964" s="43" t="s">
        <v>4802</v>
      </c>
      <c r="P964" s="33">
        <v>0.5</v>
      </c>
      <c r="Q964" s="43" t="s">
        <v>4803</v>
      </c>
      <c r="R964" s="33">
        <v>1</v>
      </c>
      <c r="S964" s="43" t="s">
        <v>4804</v>
      </c>
      <c r="T964" s="33">
        <v>0</v>
      </c>
      <c r="U964" s="43" t="s">
        <v>4805</v>
      </c>
      <c r="V964" s="33">
        <v>0</v>
      </c>
      <c r="W964" s="43" t="s">
        <v>129</v>
      </c>
      <c r="X964" s="33">
        <v>1</v>
      </c>
      <c r="Y964" s="43" t="s">
        <v>4806</v>
      </c>
      <c r="Z964" s="65">
        <v>1</v>
      </c>
      <c r="AA964" s="66">
        <v>0</v>
      </c>
      <c r="AB964" s="33"/>
      <c r="AC964" s="33"/>
      <c r="AD964" s="33"/>
      <c r="AE964" s="33"/>
      <c r="AF964" s="33"/>
      <c r="AG964" s="33"/>
      <c r="AH964" s="33"/>
      <c r="AI964" s="33"/>
      <c r="AJ964" s="33"/>
      <c r="AK964" s="33"/>
      <c r="AL964" s="33"/>
      <c r="AM964" s="33"/>
    </row>
    <row r="965" spans="1:39" ht="15.75" customHeight="1">
      <c r="A965" s="35" t="s">
        <v>45</v>
      </c>
      <c r="B965" s="60" t="s">
        <v>63</v>
      </c>
      <c r="C965" s="50" t="s">
        <v>64</v>
      </c>
      <c r="D965" s="43" t="s">
        <v>4793</v>
      </c>
      <c r="E965" s="43"/>
      <c r="F965" s="220" t="s">
        <v>4807</v>
      </c>
      <c r="G965" s="228">
        <f t="shared" si="757"/>
        <v>1</v>
      </c>
      <c r="H965" s="228">
        <f t="shared" si="758"/>
        <v>0.5</v>
      </c>
      <c r="I965" s="228">
        <f t="shared" si="759"/>
        <v>1</v>
      </c>
      <c r="J965" s="228">
        <f t="shared" si="760"/>
        <v>0</v>
      </c>
      <c r="K965" s="228">
        <f t="shared" si="761"/>
        <v>0</v>
      </c>
      <c r="L965" s="228">
        <f t="shared" si="762"/>
        <v>1</v>
      </c>
      <c r="M965" s="44" t="s">
        <v>120</v>
      </c>
      <c r="N965" s="33">
        <v>1</v>
      </c>
      <c r="O965" s="43" t="s">
        <v>4802</v>
      </c>
      <c r="P965" s="33">
        <v>0.5</v>
      </c>
      <c r="Q965" s="43" t="s">
        <v>4808</v>
      </c>
      <c r="R965" s="33">
        <v>1</v>
      </c>
      <c r="S965" s="43" t="s">
        <v>4809</v>
      </c>
      <c r="T965" s="33">
        <v>0</v>
      </c>
      <c r="U965" s="43" t="s">
        <v>4810</v>
      </c>
      <c r="V965" s="33">
        <v>0</v>
      </c>
      <c r="W965" s="43" t="s">
        <v>129</v>
      </c>
      <c r="X965" s="33">
        <v>1</v>
      </c>
      <c r="Y965" s="43" t="s">
        <v>4811</v>
      </c>
      <c r="Z965" s="65">
        <v>1</v>
      </c>
      <c r="AA965" s="66">
        <v>0</v>
      </c>
      <c r="AB965" s="33"/>
      <c r="AC965" s="33"/>
      <c r="AD965" s="33"/>
      <c r="AE965" s="33"/>
      <c r="AF965" s="33"/>
      <c r="AG965" s="33"/>
      <c r="AH965" s="33"/>
      <c r="AI965" s="33"/>
      <c r="AJ965" s="33"/>
      <c r="AK965" s="33"/>
      <c r="AL965" s="33"/>
      <c r="AM965" s="33"/>
    </row>
    <row r="966" spans="1:39" ht="15.75" customHeight="1">
      <c r="A966" s="35" t="s">
        <v>45</v>
      </c>
      <c r="B966" s="60" t="s">
        <v>63</v>
      </c>
      <c r="C966" s="50" t="s">
        <v>64</v>
      </c>
      <c r="D966" s="43" t="s">
        <v>4793</v>
      </c>
      <c r="E966" s="43"/>
      <c r="F966" s="220" t="s">
        <v>4812</v>
      </c>
      <c r="G966" s="228">
        <f t="shared" si="757"/>
        <v>1</v>
      </c>
      <c r="H966" s="228">
        <f t="shared" si="758"/>
        <v>1</v>
      </c>
      <c r="I966" s="228">
        <f t="shared" si="759"/>
        <v>1</v>
      </c>
      <c r="J966" s="228">
        <f t="shared" si="760"/>
        <v>1</v>
      </c>
      <c r="K966" s="228">
        <f t="shared" si="761"/>
        <v>1</v>
      </c>
      <c r="L966" s="228">
        <f t="shared" si="762"/>
        <v>1</v>
      </c>
      <c r="M966" s="44" t="s">
        <v>120</v>
      </c>
      <c r="N966" s="33">
        <v>1</v>
      </c>
      <c r="O966" s="43" t="s">
        <v>4802</v>
      </c>
      <c r="P966" s="33">
        <v>1</v>
      </c>
      <c r="Q966" s="43" t="s">
        <v>4813</v>
      </c>
      <c r="R966" s="33">
        <v>1</v>
      </c>
      <c r="S966" s="43" t="s">
        <v>129</v>
      </c>
      <c r="T966" s="33">
        <v>1</v>
      </c>
      <c r="U966" s="43" t="s">
        <v>4814</v>
      </c>
      <c r="V966" s="33">
        <v>1</v>
      </c>
      <c r="W966" s="43" t="s">
        <v>4815</v>
      </c>
      <c r="X966" s="33">
        <v>1</v>
      </c>
      <c r="Y966" s="43" t="s">
        <v>4816</v>
      </c>
      <c r="Z966" s="65">
        <v>1</v>
      </c>
      <c r="AA966" s="66">
        <v>0</v>
      </c>
      <c r="AB966" s="33"/>
      <c r="AC966" s="33"/>
      <c r="AD966" s="33"/>
      <c r="AE966" s="33"/>
      <c r="AF966" s="33"/>
      <c r="AG966" s="33"/>
      <c r="AH966" s="33"/>
      <c r="AI966" s="33"/>
      <c r="AJ966" s="33"/>
      <c r="AK966" s="33"/>
      <c r="AL966" s="33"/>
      <c r="AM966" s="33"/>
    </row>
    <row r="967" spans="1:39" ht="15.75" customHeight="1">
      <c r="A967" s="35" t="s">
        <v>45</v>
      </c>
      <c r="B967" s="60" t="s">
        <v>63</v>
      </c>
      <c r="C967" s="50" t="s">
        <v>64</v>
      </c>
      <c r="D967" s="43" t="s">
        <v>4793</v>
      </c>
      <c r="E967" s="43"/>
      <c r="F967" s="220" t="s">
        <v>4817</v>
      </c>
      <c r="G967" s="228">
        <f t="shared" si="757"/>
        <v>0</v>
      </c>
      <c r="H967" s="228">
        <f t="shared" si="758"/>
        <v>0</v>
      </c>
      <c r="I967" s="228">
        <f t="shared" si="759"/>
        <v>0</v>
      </c>
      <c r="J967" s="228">
        <f t="shared" si="760"/>
        <v>1</v>
      </c>
      <c r="K967" s="228">
        <f t="shared" si="761"/>
        <v>0.5</v>
      </c>
      <c r="L967" s="228">
        <f t="shared" si="762"/>
        <v>1</v>
      </c>
      <c r="M967" s="44" t="s">
        <v>120</v>
      </c>
      <c r="N967" s="185">
        <v>0</v>
      </c>
      <c r="O967" s="186" t="s">
        <v>1278</v>
      </c>
      <c r="P967" s="33">
        <v>0</v>
      </c>
      <c r="Q967" s="43" t="s">
        <v>4818</v>
      </c>
      <c r="R967" s="33">
        <v>0</v>
      </c>
      <c r="S967" s="43" t="s">
        <v>4819</v>
      </c>
      <c r="T967" s="33">
        <v>1</v>
      </c>
      <c r="U967" s="43" t="s">
        <v>4820</v>
      </c>
      <c r="V967" s="33">
        <v>0.5</v>
      </c>
      <c r="W967" s="43" t="s">
        <v>4821</v>
      </c>
      <c r="X967" s="33">
        <v>1</v>
      </c>
      <c r="Y967" s="43" t="s">
        <v>4822</v>
      </c>
      <c r="Z967" s="65">
        <v>1</v>
      </c>
      <c r="AA967" s="66">
        <v>0</v>
      </c>
      <c r="AB967" s="33"/>
      <c r="AC967" s="33"/>
      <c r="AD967" s="33"/>
      <c r="AE967" s="33"/>
      <c r="AF967" s="33"/>
      <c r="AG967" s="33"/>
      <c r="AH967" s="33"/>
      <c r="AI967" s="33"/>
      <c r="AJ967" s="33"/>
      <c r="AK967" s="33"/>
      <c r="AL967" s="33"/>
      <c r="AM967" s="33"/>
    </row>
    <row r="968" spans="1:39" ht="15.75" customHeight="1">
      <c r="A968" s="35" t="s">
        <v>45</v>
      </c>
      <c r="B968" s="60" t="s">
        <v>63</v>
      </c>
      <c r="C968" s="50" t="s">
        <v>64</v>
      </c>
      <c r="D968" s="43" t="s">
        <v>4793</v>
      </c>
      <c r="E968" s="43"/>
      <c r="F968" s="220" t="s">
        <v>4823</v>
      </c>
      <c r="G968" s="228">
        <f t="shared" si="757"/>
        <v>1</v>
      </c>
      <c r="H968" s="228">
        <f t="shared" si="758"/>
        <v>0.5</v>
      </c>
      <c r="I968" s="228">
        <f t="shared" si="759"/>
        <v>0</v>
      </c>
      <c r="J968" s="228">
        <f t="shared" si="760"/>
        <v>1</v>
      </c>
      <c r="K968" s="228">
        <f t="shared" si="761"/>
        <v>0.5</v>
      </c>
      <c r="L968" s="228">
        <f t="shared" si="762"/>
        <v>1</v>
      </c>
      <c r="M968" s="44" t="s">
        <v>120</v>
      </c>
      <c r="N968" s="33">
        <v>1</v>
      </c>
      <c r="O968" s="43" t="s">
        <v>4824</v>
      </c>
      <c r="P968" s="33">
        <v>0.5</v>
      </c>
      <c r="Q968" s="43" t="s">
        <v>4825</v>
      </c>
      <c r="R968" s="33">
        <v>0</v>
      </c>
      <c r="S968" s="43" t="s">
        <v>4826</v>
      </c>
      <c r="T968" s="33">
        <v>1</v>
      </c>
      <c r="U968" s="43" t="s">
        <v>4827</v>
      </c>
      <c r="V968" s="33">
        <v>0.5</v>
      </c>
      <c r="W968" s="43" t="s">
        <v>4828</v>
      </c>
      <c r="X968" s="33">
        <v>1</v>
      </c>
      <c r="Y968" s="43" t="s">
        <v>4829</v>
      </c>
      <c r="Z968" s="65">
        <v>1</v>
      </c>
      <c r="AA968" s="66">
        <v>0</v>
      </c>
      <c r="AB968" s="33"/>
      <c r="AC968" s="33"/>
      <c r="AD968" s="33"/>
      <c r="AE968" s="33"/>
      <c r="AF968" s="33"/>
      <c r="AG968" s="33"/>
      <c r="AH968" s="33"/>
      <c r="AI968" s="33"/>
      <c r="AJ968" s="33"/>
      <c r="AK968" s="33"/>
      <c r="AL968" s="33"/>
      <c r="AM968" s="33"/>
    </row>
    <row r="969" spans="1:39" ht="15.75" customHeight="1">
      <c r="A969" s="35" t="s">
        <v>45</v>
      </c>
      <c r="B969" s="60" t="s">
        <v>63</v>
      </c>
      <c r="C969" s="50" t="s">
        <v>64</v>
      </c>
      <c r="D969" s="42" t="s">
        <v>4830</v>
      </c>
      <c r="E969" s="43"/>
      <c r="F969" s="220"/>
      <c r="G969" s="228">
        <f t="shared" ref="G969:L969" si="763">ROUND(AVERAGE(G970:G975),2)</f>
        <v>0.83</v>
      </c>
      <c r="H969" s="228">
        <f t="shared" si="763"/>
        <v>0.25</v>
      </c>
      <c r="I969" s="228">
        <f t="shared" si="763"/>
        <v>0.08</v>
      </c>
      <c r="J969" s="228">
        <f t="shared" si="763"/>
        <v>0.5</v>
      </c>
      <c r="K969" s="228">
        <f t="shared" si="763"/>
        <v>0.08</v>
      </c>
      <c r="L969" s="228">
        <f t="shared" si="763"/>
        <v>0.33</v>
      </c>
      <c r="M969" s="73"/>
      <c r="N969" s="33"/>
      <c r="O969" s="43"/>
      <c r="P969" s="33"/>
      <c r="Q969" s="43"/>
      <c r="R969" s="33"/>
      <c r="S969" s="43"/>
      <c r="T969" s="33"/>
      <c r="U969" s="43"/>
      <c r="V969" s="33"/>
      <c r="W969" s="43"/>
      <c r="X969" s="33"/>
      <c r="Y969" s="43"/>
      <c r="Z969" s="33"/>
      <c r="AA969" s="33"/>
      <c r="AB969" s="33"/>
      <c r="AC969" s="33"/>
      <c r="AD969" s="33"/>
      <c r="AE969" s="33"/>
      <c r="AF969" s="33"/>
      <c r="AG969" s="33"/>
      <c r="AH969" s="33"/>
      <c r="AI969" s="33"/>
      <c r="AJ969" s="33"/>
      <c r="AK969" s="33"/>
      <c r="AL969" s="33"/>
      <c r="AM969" s="33"/>
    </row>
    <row r="970" spans="1:39" ht="15.75" customHeight="1">
      <c r="A970" s="35" t="s">
        <v>45</v>
      </c>
      <c r="B970" s="60" t="s">
        <v>63</v>
      </c>
      <c r="C970" s="50" t="s">
        <v>64</v>
      </c>
      <c r="D970" s="43" t="s">
        <v>4830</v>
      </c>
      <c r="E970" s="43"/>
      <c r="F970" s="220" t="s">
        <v>4831</v>
      </c>
      <c r="G970" s="228">
        <f t="shared" ref="G970:G975" si="764">IF(N970&lt;0, "N/A", IF(N970&gt;Z970, 1, (N970 - AA970)/(Z970-AA970)))</f>
        <v>1</v>
      </c>
      <c r="H970" s="228">
        <f t="shared" ref="H970:H975" si="765">IF(P970&lt;0, "N/A", IF(P970&gt;Z970, 1, (P970 - AA970)/(Z970-AA970)))</f>
        <v>0</v>
      </c>
      <c r="I970" s="228">
        <f t="shared" ref="I970:I975" si="766">IF(R970&lt;0, "N/A", IF(R970&gt;Z970, 1, (R970 - AA970)/(Z970-AA970)))</f>
        <v>0</v>
      </c>
      <c r="J970" s="228">
        <f t="shared" ref="J970:J975" si="767">IF(T970&lt;0, "N/A", IF(T970&gt;Z970, 1, (T970 - AA970)/(Z970-AA970)))</f>
        <v>0</v>
      </c>
      <c r="K970" s="228">
        <f t="shared" ref="K970:K975" si="768">IF(V970&lt;0, "N/A", IF(V970&gt;Z970, 1, (V970 - AA970)/(Z970-AA970)))</f>
        <v>0</v>
      </c>
      <c r="L970" s="228">
        <f t="shared" ref="L970:L975" si="769">IF(X970&lt;0, "N/A", IF(X970&gt;Z970, 1, (X970 - AA970)/(Z970-AA970)))</f>
        <v>0</v>
      </c>
      <c r="M970" s="44" t="s">
        <v>120</v>
      </c>
      <c r="N970" s="33">
        <v>1</v>
      </c>
      <c r="O970" s="43" t="s">
        <v>4832</v>
      </c>
      <c r="P970" s="33">
        <v>0</v>
      </c>
      <c r="Q970" s="43" t="s">
        <v>4833</v>
      </c>
      <c r="R970" s="33">
        <v>0</v>
      </c>
      <c r="S970" s="43" t="s">
        <v>129</v>
      </c>
      <c r="T970" s="33">
        <v>0</v>
      </c>
      <c r="U970" s="43" t="s">
        <v>4834</v>
      </c>
      <c r="V970" s="33">
        <v>0</v>
      </c>
      <c r="W970" s="43" t="s">
        <v>129</v>
      </c>
      <c r="X970" s="33">
        <v>0</v>
      </c>
      <c r="Y970" s="43" t="s">
        <v>4835</v>
      </c>
      <c r="Z970" s="65">
        <v>1</v>
      </c>
      <c r="AA970" s="66">
        <v>0</v>
      </c>
      <c r="AB970" s="33"/>
      <c r="AC970" s="33"/>
      <c r="AD970" s="33"/>
      <c r="AE970" s="33"/>
      <c r="AF970" s="33"/>
      <c r="AG970" s="33"/>
      <c r="AH970" s="33"/>
      <c r="AI970" s="33"/>
      <c r="AJ970" s="33"/>
      <c r="AK970" s="33"/>
      <c r="AL970" s="33"/>
      <c r="AM970" s="33"/>
    </row>
    <row r="971" spans="1:39" ht="15.75" customHeight="1">
      <c r="A971" s="35" t="s">
        <v>45</v>
      </c>
      <c r="B971" s="60" t="s">
        <v>63</v>
      </c>
      <c r="C971" s="50" t="s">
        <v>64</v>
      </c>
      <c r="D971" s="43" t="s">
        <v>4830</v>
      </c>
      <c r="E971" s="43"/>
      <c r="F971" s="220" t="s">
        <v>4836</v>
      </c>
      <c r="G971" s="228">
        <f t="shared" si="764"/>
        <v>1</v>
      </c>
      <c r="H971" s="228">
        <f t="shared" si="765"/>
        <v>0</v>
      </c>
      <c r="I971" s="228">
        <f t="shared" si="766"/>
        <v>0</v>
      </c>
      <c r="J971" s="228">
        <f t="shared" si="767"/>
        <v>0</v>
      </c>
      <c r="K971" s="228">
        <f t="shared" si="768"/>
        <v>0</v>
      </c>
      <c r="L971" s="228">
        <f t="shared" si="769"/>
        <v>1</v>
      </c>
      <c r="M971" s="44" t="s">
        <v>120</v>
      </c>
      <c r="N971" s="33">
        <v>1</v>
      </c>
      <c r="O971" s="43" t="s">
        <v>4802</v>
      </c>
      <c r="P971" s="33">
        <v>0</v>
      </c>
      <c r="Q971" s="43" t="s">
        <v>4837</v>
      </c>
      <c r="R971" s="33">
        <v>0</v>
      </c>
      <c r="S971" s="43" t="s">
        <v>129</v>
      </c>
      <c r="T971" s="33">
        <v>0</v>
      </c>
      <c r="U971" s="43" t="s">
        <v>4838</v>
      </c>
      <c r="V971" s="33">
        <v>0</v>
      </c>
      <c r="W971" s="43" t="s">
        <v>129</v>
      </c>
      <c r="X971" s="33">
        <v>1</v>
      </c>
      <c r="Y971" s="43" t="s">
        <v>4839</v>
      </c>
      <c r="Z971" s="65">
        <v>1</v>
      </c>
      <c r="AA971" s="66">
        <v>0</v>
      </c>
      <c r="AB971" s="33"/>
      <c r="AC971" s="33"/>
      <c r="AD971" s="33"/>
      <c r="AE971" s="33"/>
      <c r="AF971" s="33"/>
      <c r="AG971" s="33"/>
      <c r="AH971" s="33"/>
      <c r="AI971" s="33"/>
      <c r="AJ971" s="33"/>
      <c r="AK971" s="33"/>
      <c r="AL971" s="33"/>
      <c r="AM971" s="33"/>
    </row>
    <row r="972" spans="1:39" ht="15.75" customHeight="1">
      <c r="A972" s="35" t="s">
        <v>45</v>
      </c>
      <c r="B972" s="60" t="s">
        <v>63</v>
      </c>
      <c r="C972" s="50" t="s">
        <v>64</v>
      </c>
      <c r="D972" s="43" t="s">
        <v>4830</v>
      </c>
      <c r="E972" s="43"/>
      <c r="F972" s="220" t="s">
        <v>4840</v>
      </c>
      <c r="G972" s="228">
        <f t="shared" si="764"/>
        <v>1</v>
      </c>
      <c r="H972" s="228">
        <f t="shared" si="765"/>
        <v>0</v>
      </c>
      <c r="I972" s="228">
        <f t="shared" si="766"/>
        <v>0</v>
      </c>
      <c r="J972" s="228">
        <f t="shared" si="767"/>
        <v>0</v>
      </c>
      <c r="K972" s="228">
        <f t="shared" si="768"/>
        <v>0</v>
      </c>
      <c r="L972" s="228">
        <f t="shared" si="769"/>
        <v>0</v>
      </c>
      <c r="M972" s="44" t="s">
        <v>120</v>
      </c>
      <c r="N972" s="33">
        <v>1</v>
      </c>
      <c r="O972" s="43" t="s">
        <v>129</v>
      </c>
      <c r="P972" s="33">
        <v>0</v>
      </c>
      <c r="Q972" s="43" t="s">
        <v>4841</v>
      </c>
      <c r="R972" s="33">
        <v>0</v>
      </c>
      <c r="S972" s="43" t="s">
        <v>129</v>
      </c>
      <c r="T972" s="33">
        <v>0</v>
      </c>
      <c r="U972" s="43" t="s">
        <v>4842</v>
      </c>
      <c r="V972" s="33">
        <v>0</v>
      </c>
      <c r="W972" s="43" t="s">
        <v>129</v>
      </c>
      <c r="X972" s="33">
        <v>0</v>
      </c>
      <c r="Y972" s="43" t="s">
        <v>4843</v>
      </c>
      <c r="Z972" s="65">
        <v>1</v>
      </c>
      <c r="AA972" s="66">
        <v>0</v>
      </c>
      <c r="AB972" s="33"/>
      <c r="AC972" s="33"/>
      <c r="AD972" s="33"/>
      <c r="AE972" s="33"/>
      <c r="AF972" s="33"/>
      <c r="AG972" s="33"/>
      <c r="AH972" s="33"/>
      <c r="AI972" s="33"/>
      <c r="AJ972" s="33"/>
      <c r="AK972" s="33"/>
      <c r="AL972" s="33"/>
      <c r="AM972" s="33"/>
    </row>
    <row r="973" spans="1:39" ht="15.75" customHeight="1">
      <c r="A973" s="35" t="s">
        <v>45</v>
      </c>
      <c r="B973" s="60" t="s">
        <v>63</v>
      </c>
      <c r="C973" s="50" t="s">
        <v>64</v>
      </c>
      <c r="D973" s="43" t="s">
        <v>4830</v>
      </c>
      <c r="E973" s="43"/>
      <c r="F973" s="220" t="s">
        <v>4844</v>
      </c>
      <c r="G973" s="228">
        <f t="shared" si="764"/>
        <v>1</v>
      </c>
      <c r="H973" s="228">
        <f t="shared" si="765"/>
        <v>1</v>
      </c>
      <c r="I973" s="228">
        <f t="shared" si="766"/>
        <v>0.5</v>
      </c>
      <c r="J973" s="228">
        <f t="shared" si="767"/>
        <v>1</v>
      </c>
      <c r="K973" s="228">
        <f t="shared" si="768"/>
        <v>0.5</v>
      </c>
      <c r="L973" s="228">
        <f t="shared" si="769"/>
        <v>1</v>
      </c>
      <c r="M973" s="44" t="s">
        <v>120</v>
      </c>
      <c r="N973" s="33">
        <v>1</v>
      </c>
      <c r="O973" s="43" t="s">
        <v>4802</v>
      </c>
      <c r="P973" s="33">
        <v>1</v>
      </c>
      <c r="Q973" s="43" t="s">
        <v>4845</v>
      </c>
      <c r="R973" s="33">
        <v>0.5</v>
      </c>
      <c r="S973" s="43" t="s">
        <v>4846</v>
      </c>
      <c r="T973" s="33">
        <v>1</v>
      </c>
      <c r="U973" s="43" t="s">
        <v>129</v>
      </c>
      <c r="V973" s="33">
        <v>0.5</v>
      </c>
      <c r="W973" s="43" t="s">
        <v>4847</v>
      </c>
      <c r="X973" s="33">
        <v>1</v>
      </c>
      <c r="Y973" s="43" t="s">
        <v>4816</v>
      </c>
      <c r="Z973" s="65">
        <v>1</v>
      </c>
      <c r="AA973" s="66">
        <v>0</v>
      </c>
      <c r="AB973" s="33"/>
      <c r="AC973" s="33"/>
      <c r="AD973" s="33"/>
      <c r="AE973" s="33"/>
      <c r="AF973" s="33"/>
      <c r="AG973" s="33"/>
      <c r="AH973" s="33"/>
      <c r="AI973" s="33"/>
      <c r="AJ973" s="33"/>
      <c r="AK973" s="33"/>
      <c r="AL973" s="33"/>
      <c r="AM973" s="33"/>
    </row>
    <row r="974" spans="1:39" ht="15.75" customHeight="1">
      <c r="A974" s="35" t="s">
        <v>45</v>
      </c>
      <c r="B974" s="60" t="s">
        <v>63</v>
      </c>
      <c r="C974" s="50" t="s">
        <v>64</v>
      </c>
      <c r="D974" s="43" t="s">
        <v>4830</v>
      </c>
      <c r="E974" s="43"/>
      <c r="F974" s="220" t="s">
        <v>4848</v>
      </c>
      <c r="G974" s="228">
        <f t="shared" si="764"/>
        <v>0</v>
      </c>
      <c r="H974" s="228">
        <f t="shared" si="765"/>
        <v>0</v>
      </c>
      <c r="I974" s="228">
        <f t="shared" si="766"/>
        <v>0</v>
      </c>
      <c r="J974" s="228">
        <f t="shared" si="767"/>
        <v>1</v>
      </c>
      <c r="K974" s="228">
        <f t="shared" si="768"/>
        <v>0</v>
      </c>
      <c r="L974" s="228">
        <f t="shared" si="769"/>
        <v>0</v>
      </c>
      <c r="M974" s="44" t="s">
        <v>120</v>
      </c>
      <c r="N974" s="185">
        <v>0</v>
      </c>
      <c r="O974" s="186" t="s">
        <v>1278</v>
      </c>
      <c r="P974" s="33">
        <v>0</v>
      </c>
      <c r="Q974" s="43" t="s">
        <v>4849</v>
      </c>
      <c r="R974" s="33">
        <v>0</v>
      </c>
      <c r="S974" s="43" t="s">
        <v>129</v>
      </c>
      <c r="T974" s="33">
        <v>1</v>
      </c>
      <c r="U974" s="43" t="s">
        <v>4850</v>
      </c>
      <c r="V974" s="33">
        <v>0</v>
      </c>
      <c r="W974" s="43" t="s">
        <v>129</v>
      </c>
      <c r="X974" s="33">
        <v>0</v>
      </c>
      <c r="Y974" s="43" t="s">
        <v>4851</v>
      </c>
      <c r="Z974" s="65">
        <v>1</v>
      </c>
      <c r="AA974" s="66">
        <v>0</v>
      </c>
      <c r="AB974" s="33"/>
      <c r="AC974" s="33"/>
      <c r="AD974" s="33"/>
      <c r="AE974" s="33"/>
      <c r="AF974" s="33"/>
      <c r="AG974" s="33"/>
      <c r="AH974" s="33"/>
      <c r="AI974" s="33"/>
      <c r="AJ974" s="33"/>
      <c r="AK974" s="33"/>
      <c r="AL974" s="33"/>
      <c r="AM974" s="33"/>
    </row>
    <row r="975" spans="1:39" ht="15.75" customHeight="1">
      <c r="A975" s="35" t="s">
        <v>45</v>
      </c>
      <c r="B975" s="60" t="s">
        <v>63</v>
      </c>
      <c r="C975" s="50" t="s">
        <v>64</v>
      </c>
      <c r="D975" s="43" t="s">
        <v>4830</v>
      </c>
      <c r="E975" s="43"/>
      <c r="F975" s="220" t="s">
        <v>4852</v>
      </c>
      <c r="G975" s="228">
        <f t="shared" si="764"/>
        <v>1</v>
      </c>
      <c r="H975" s="228">
        <f t="shared" si="765"/>
        <v>0.5</v>
      </c>
      <c r="I975" s="228">
        <f t="shared" si="766"/>
        <v>0</v>
      </c>
      <c r="J975" s="228">
        <f t="shared" si="767"/>
        <v>1</v>
      </c>
      <c r="K975" s="228">
        <f t="shared" si="768"/>
        <v>0</v>
      </c>
      <c r="L975" s="228">
        <f t="shared" si="769"/>
        <v>0</v>
      </c>
      <c r="M975" s="44" t="s">
        <v>120</v>
      </c>
      <c r="N975" s="33">
        <v>1</v>
      </c>
      <c r="O975" s="43" t="s">
        <v>4824</v>
      </c>
      <c r="P975" s="33">
        <v>0.5</v>
      </c>
      <c r="Q975" s="43" t="s">
        <v>4853</v>
      </c>
      <c r="R975" s="33">
        <v>0</v>
      </c>
      <c r="S975" s="43" t="s">
        <v>129</v>
      </c>
      <c r="T975" s="33">
        <v>1</v>
      </c>
      <c r="U975" s="43" t="s">
        <v>4854</v>
      </c>
      <c r="V975" s="33">
        <v>0</v>
      </c>
      <c r="W975" s="43" t="s">
        <v>129</v>
      </c>
      <c r="X975" s="33">
        <v>0</v>
      </c>
      <c r="Y975" s="43" t="s">
        <v>4855</v>
      </c>
      <c r="Z975" s="65">
        <v>1</v>
      </c>
      <c r="AA975" s="66">
        <v>0</v>
      </c>
      <c r="AB975" s="33"/>
      <c r="AC975" s="33"/>
      <c r="AD975" s="33"/>
      <c r="AE975" s="33"/>
      <c r="AF975" s="33"/>
      <c r="AG975" s="33"/>
      <c r="AH975" s="33"/>
      <c r="AI975" s="33"/>
      <c r="AJ975" s="33"/>
      <c r="AK975" s="33"/>
      <c r="AL975" s="33"/>
      <c r="AM975" s="33"/>
    </row>
    <row r="976" spans="1:39" ht="15.75" customHeight="1">
      <c r="A976" s="35" t="s">
        <v>45</v>
      </c>
      <c r="B976" s="60" t="s">
        <v>63</v>
      </c>
      <c r="C976" s="48" t="s">
        <v>65</v>
      </c>
      <c r="D976" s="48"/>
      <c r="E976" s="48"/>
      <c r="F976" s="222"/>
      <c r="G976" s="242">
        <f t="shared" ref="G976:L976" si="770">ROUND(AVERAGE(G977,G982),2)</f>
        <v>0.19</v>
      </c>
      <c r="H976" s="242">
        <f t="shared" si="770"/>
        <v>0</v>
      </c>
      <c r="I976" s="242">
        <f t="shared" si="770"/>
        <v>0</v>
      </c>
      <c r="J976" s="242">
        <f t="shared" si="770"/>
        <v>0.38</v>
      </c>
      <c r="K976" s="242">
        <f t="shared" si="770"/>
        <v>7.0000000000000007E-2</v>
      </c>
      <c r="L976" s="242">
        <f t="shared" si="770"/>
        <v>0.56999999999999995</v>
      </c>
      <c r="M976" s="53"/>
      <c r="N976" s="54"/>
      <c r="O976" s="50"/>
      <c r="P976" s="54"/>
      <c r="Q976" s="50"/>
      <c r="R976" s="54"/>
      <c r="S976" s="50"/>
      <c r="T976" s="54"/>
      <c r="U976" s="50"/>
      <c r="V976" s="54"/>
      <c r="W976" s="50"/>
      <c r="X976" s="54"/>
      <c r="Y976" s="50"/>
      <c r="Z976" s="54"/>
      <c r="AA976" s="54"/>
      <c r="AB976" s="33"/>
      <c r="AC976" s="33"/>
      <c r="AD976" s="33"/>
      <c r="AE976" s="33"/>
      <c r="AF976" s="33"/>
      <c r="AG976" s="33"/>
      <c r="AH976" s="33"/>
      <c r="AI976" s="33"/>
      <c r="AJ976" s="33"/>
      <c r="AK976" s="33"/>
      <c r="AL976" s="33"/>
      <c r="AM976" s="33"/>
    </row>
    <row r="977" spans="1:39" ht="15.75" customHeight="1">
      <c r="A977" s="35" t="s">
        <v>45</v>
      </c>
      <c r="B977" s="60" t="s">
        <v>63</v>
      </c>
      <c r="C977" s="50" t="s">
        <v>65</v>
      </c>
      <c r="D977" s="42" t="s">
        <v>4856</v>
      </c>
      <c r="E977" s="42"/>
      <c r="F977" s="220"/>
      <c r="G977" s="228">
        <f t="shared" ref="G977:L977" si="771">ROUND(AVERAGE(G978:G981),2)</f>
        <v>0</v>
      </c>
      <c r="H977" s="228">
        <f t="shared" si="771"/>
        <v>0</v>
      </c>
      <c r="I977" s="228">
        <f t="shared" si="771"/>
        <v>0</v>
      </c>
      <c r="J977" s="228">
        <f t="shared" si="771"/>
        <v>0</v>
      </c>
      <c r="K977" s="228">
        <f t="shared" si="771"/>
        <v>0</v>
      </c>
      <c r="L977" s="228">
        <f t="shared" si="771"/>
        <v>0.75</v>
      </c>
      <c r="M977" s="73"/>
      <c r="N977" s="33"/>
      <c r="O977" s="43"/>
      <c r="P977" s="33"/>
      <c r="Q977" s="43"/>
      <c r="R977" s="33"/>
      <c r="S977" s="43"/>
      <c r="T977" s="33"/>
      <c r="U977" s="43"/>
      <c r="V977" s="33"/>
      <c r="W977" s="43"/>
      <c r="X977" s="33"/>
      <c r="Y977" s="43"/>
      <c r="Z977" s="33"/>
      <c r="AA977" s="33"/>
      <c r="AB977" s="33"/>
      <c r="AC977" s="33"/>
      <c r="AD977" s="33"/>
      <c r="AE977" s="33"/>
      <c r="AF977" s="33"/>
      <c r="AG977" s="33"/>
      <c r="AH977" s="33"/>
      <c r="AI977" s="33"/>
      <c r="AJ977" s="33"/>
      <c r="AK977" s="33"/>
      <c r="AL977" s="33"/>
      <c r="AM977" s="33"/>
    </row>
    <row r="978" spans="1:39" ht="15.75" customHeight="1">
      <c r="A978" s="35" t="s">
        <v>45</v>
      </c>
      <c r="B978" s="60" t="s">
        <v>63</v>
      </c>
      <c r="C978" s="50" t="s">
        <v>65</v>
      </c>
      <c r="D978" s="43" t="s">
        <v>4856</v>
      </c>
      <c r="E978" s="43"/>
      <c r="F978" s="220" t="s">
        <v>4857</v>
      </c>
      <c r="G978" s="228">
        <f t="shared" ref="G978:G981" si="772">IF(N978&lt;0, "N/A", IF(N978&gt;Z978, 1, (N978 - AA978)/(Z978-AA978)))</f>
        <v>0</v>
      </c>
      <c r="H978" s="228">
        <f t="shared" ref="H978:H981" si="773">IF(P978&lt;0, "N/A", IF(P978&gt;Z978, 1, (P978 - AA978)/(Z978-AA978)))</f>
        <v>0</v>
      </c>
      <c r="I978" s="228">
        <f t="shared" ref="I978:I981" si="774">IF(R978&lt;0, "N/A", IF(R978&gt;Z978, 1, (R978 - AA978)/(Z978-AA978)))</f>
        <v>0</v>
      </c>
      <c r="J978" s="228">
        <f t="shared" ref="J978:J981" si="775">IF(T978&lt;0, "N/A", IF(T978&gt;Z978, 1, (T978 - AA978)/(Z978-AA978)))</f>
        <v>0</v>
      </c>
      <c r="K978" s="228">
        <f t="shared" ref="K978:K981" si="776">IF(V978&lt;0, "N/A", IF(V978&gt;Z978, 1, (V978 - AA978)/(Z978-AA978)))</f>
        <v>0</v>
      </c>
      <c r="L978" s="228">
        <f t="shared" ref="L978:L981" si="777">IF(X978&lt;0, "N/A", IF(X978&gt;Z978, 1, (X978 - AA978)/(Z978-AA978)))</f>
        <v>0</v>
      </c>
      <c r="M978" s="44" t="s">
        <v>120</v>
      </c>
      <c r="N978" s="33">
        <v>0</v>
      </c>
      <c r="O978" s="43" t="s">
        <v>4795</v>
      </c>
      <c r="P978" s="33">
        <v>0</v>
      </c>
      <c r="Q978" s="43" t="s">
        <v>4858</v>
      </c>
      <c r="R978" s="33">
        <v>0</v>
      </c>
      <c r="S978" s="43" t="s">
        <v>129</v>
      </c>
      <c r="T978" s="33">
        <v>0</v>
      </c>
      <c r="U978" s="43" t="s">
        <v>4859</v>
      </c>
      <c r="V978" s="33">
        <v>0</v>
      </c>
      <c r="W978" s="43" t="s">
        <v>4860</v>
      </c>
      <c r="X978" s="33">
        <v>0</v>
      </c>
      <c r="Y978" s="43" t="s">
        <v>4861</v>
      </c>
      <c r="Z978" s="65">
        <v>1</v>
      </c>
      <c r="AA978" s="66">
        <v>0</v>
      </c>
      <c r="AB978" s="33"/>
      <c r="AC978" s="33"/>
      <c r="AD978" s="33"/>
      <c r="AE978" s="33"/>
      <c r="AF978" s="33"/>
      <c r="AG978" s="33"/>
      <c r="AH978" s="33"/>
      <c r="AI978" s="33"/>
      <c r="AJ978" s="33"/>
      <c r="AK978" s="33"/>
      <c r="AL978" s="33"/>
      <c r="AM978" s="33"/>
    </row>
    <row r="979" spans="1:39" ht="15.75" customHeight="1">
      <c r="A979" s="35" t="s">
        <v>45</v>
      </c>
      <c r="B979" s="60" t="s">
        <v>63</v>
      </c>
      <c r="C979" s="50" t="s">
        <v>65</v>
      </c>
      <c r="D979" s="43" t="s">
        <v>4856</v>
      </c>
      <c r="E979" s="43"/>
      <c r="F979" s="220" t="s">
        <v>4862</v>
      </c>
      <c r="G979" s="228">
        <f t="shared" si="772"/>
        <v>0</v>
      </c>
      <c r="H979" s="228">
        <f t="shared" si="773"/>
        <v>0</v>
      </c>
      <c r="I979" s="228">
        <f t="shared" si="774"/>
        <v>0</v>
      </c>
      <c r="J979" s="228">
        <f t="shared" si="775"/>
        <v>0</v>
      </c>
      <c r="K979" s="228">
        <f t="shared" si="776"/>
        <v>0</v>
      </c>
      <c r="L979" s="228">
        <f t="shared" si="777"/>
        <v>1</v>
      </c>
      <c r="M979" s="44" t="s">
        <v>120</v>
      </c>
      <c r="N979" s="33">
        <v>0</v>
      </c>
      <c r="O979" s="43" t="s">
        <v>4795</v>
      </c>
      <c r="P979" s="33">
        <v>0</v>
      </c>
      <c r="Q979" s="43" t="s">
        <v>4863</v>
      </c>
      <c r="R979" s="33">
        <v>0</v>
      </c>
      <c r="S979" s="43" t="s">
        <v>129</v>
      </c>
      <c r="T979" s="33">
        <v>0</v>
      </c>
      <c r="U979" s="43" t="s">
        <v>129</v>
      </c>
      <c r="V979" s="33">
        <v>0</v>
      </c>
      <c r="W979" s="43" t="s">
        <v>4864</v>
      </c>
      <c r="X979" s="185">
        <v>1</v>
      </c>
      <c r="Y979" s="43" t="s">
        <v>4865</v>
      </c>
      <c r="Z979" s="65">
        <v>1</v>
      </c>
      <c r="AA979" s="66">
        <v>0</v>
      </c>
      <c r="AB979" s="33"/>
      <c r="AC979" s="33"/>
      <c r="AD979" s="33"/>
      <c r="AE979" s="33"/>
      <c r="AF979" s="33"/>
      <c r="AG979" s="33"/>
      <c r="AH979" s="33"/>
      <c r="AI979" s="33"/>
      <c r="AJ979" s="33"/>
      <c r="AK979" s="33"/>
      <c r="AL979" s="33"/>
      <c r="AM979" s="33"/>
    </row>
    <row r="980" spans="1:39" ht="15.75" customHeight="1">
      <c r="A980" s="35" t="s">
        <v>45</v>
      </c>
      <c r="B980" s="60" t="s">
        <v>63</v>
      </c>
      <c r="C980" s="50" t="s">
        <v>65</v>
      </c>
      <c r="D980" s="43" t="s">
        <v>4856</v>
      </c>
      <c r="E980" s="43"/>
      <c r="F980" s="220" t="s">
        <v>4866</v>
      </c>
      <c r="G980" s="228">
        <f t="shared" si="772"/>
        <v>0</v>
      </c>
      <c r="H980" s="228">
        <f t="shared" si="773"/>
        <v>0</v>
      </c>
      <c r="I980" s="228">
        <f t="shared" si="774"/>
        <v>0</v>
      </c>
      <c r="J980" s="228">
        <f t="shared" si="775"/>
        <v>0</v>
      </c>
      <c r="K980" s="228">
        <f t="shared" si="776"/>
        <v>0</v>
      </c>
      <c r="L980" s="228">
        <f t="shared" si="777"/>
        <v>1</v>
      </c>
      <c r="M980" s="44" t="s">
        <v>120</v>
      </c>
      <c r="N980" s="33">
        <v>0</v>
      </c>
      <c r="O980" s="43" t="s">
        <v>1278</v>
      </c>
      <c r="P980" s="33">
        <v>0</v>
      </c>
      <c r="Q980" s="43" t="s">
        <v>4863</v>
      </c>
      <c r="R980" s="33">
        <v>0</v>
      </c>
      <c r="S980" s="43" t="s">
        <v>129</v>
      </c>
      <c r="T980" s="33">
        <v>0</v>
      </c>
      <c r="U980" s="43" t="s">
        <v>4867</v>
      </c>
      <c r="V980" s="33">
        <v>0</v>
      </c>
      <c r="W980" s="43" t="s">
        <v>4868</v>
      </c>
      <c r="X980" s="185">
        <v>1</v>
      </c>
      <c r="Y980" s="43" t="s">
        <v>4869</v>
      </c>
      <c r="Z980" s="65">
        <v>1</v>
      </c>
      <c r="AA980" s="66">
        <v>0</v>
      </c>
      <c r="AB980" s="33"/>
      <c r="AC980" s="33"/>
      <c r="AD980" s="33"/>
      <c r="AE980" s="33"/>
      <c r="AF980" s="33"/>
      <c r="AG980" s="33"/>
      <c r="AH980" s="33"/>
      <c r="AI980" s="33"/>
      <c r="AJ980" s="33"/>
      <c r="AK980" s="33"/>
      <c r="AL980" s="33"/>
      <c r="AM980" s="33"/>
    </row>
    <row r="981" spans="1:39" ht="15.75" customHeight="1">
      <c r="A981" s="35" t="s">
        <v>45</v>
      </c>
      <c r="B981" s="60" t="s">
        <v>63</v>
      </c>
      <c r="C981" s="50" t="s">
        <v>65</v>
      </c>
      <c r="D981" s="43" t="s">
        <v>4856</v>
      </c>
      <c r="E981" s="43"/>
      <c r="F981" s="220" t="s">
        <v>4870</v>
      </c>
      <c r="G981" s="228">
        <f t="shared" si="772"/>
        <v>0</v>
      </c>
      <c r="H981" s="228">
        <f t="shared" si="773"/>
        <v>0</v>
      </c>
      <c r="I981" s="228">
        <f t="shared" si="774"/>
        <v>0</v>
      </c>
      <c r="J981" s="228">
        <f t="shared" si="775"/>
        <v>0</v>
      </c>
      <c r="K981" s="228">
        <f t="shared" si="776"/>
        <v>0</v>
      </c>
      <c r="L981" s="228">
        <f t="shared" si="777"/>
        <v>1</v>
      </c>
      <c r="M981" s="44" t="s">
        <v>120</v>
      </c>
      <c r="N981" s="33">
        <v>0</v>
      </c>
      <c r="O981" s="43" t="s">
        <v>4824</v>
      </c>
      <c r="P981" s="33">
        <v>0</v>
      </c>
      <c r="Q981" s="43" t="s">
        <v>4863</v>
      </c>
      <c r="R981" s="33">
        <v>0</v>
      </c>
      <c r="S981" s="43" t="s">
        <v>129</v>
      </c>
      <c r="T981" s="33">
        <v>0</v>
      </c>
      <c r="U981" s="43" t="s">
        <v>4871</v>
      </c>
      <c r="V981" s="33">
        <v>0</v>
      </c>
      <c r="W981" s="43" t="s">
        <v>4872</v>
      </c>
      <c r="X981" s="185">
        <v>1</v>
      </c>
      <c r="Y981" s="43" t="s">
        <v>4873</v>
      </c>
      <c r="Z981" s="65">
        <v>1</v>
      </c>
      <c r="AA981" s="66">
        <v>0</v>
      </c>
      <c r="AB981" s="33"/>
      <c r="AC981" s="33"/>
      <c r="AD981" s="33"/>
      <c r="AE981" s="33"/>
      <c r="AF981" s="33"/>
      <c r="AG981" s="33"/>
      <c r="AH981" s="33"/>
      <c r="AI981" s="33"/>
      <c r="AJ981" s="33"/>
      <c r="AK981" s="33"/>
      <c r="AL981" s="33"/>
      <c r="AM981" s="33"/>
    </row>
    <row r="982" spans="1:39" ht="15.75" customHeight="1">
      <c r="A982" s="35" t="s">
        <v>45</v>
      </c>
      <c r="B982" s="60" t="s">
        <v>63</v>
      </c>
      <c r="C982" s="50" t="s">
        <v>65</v>
      </c>
      <c r="D982" s="42" t="s">
        <v>4874</v>
      </c>
      <c r="E982" s="43"/>
      <c r="F982" s="220"/>
      <c r="G982" s="228">
        <f t="shared" ref="G982:L982" si="778">ROUND(AVERAGE(G983:G986),2)</f>
        <v>0.38</v>
      </c>
      <c r="H982" s="228">
        <f t="shared" si="778"/>
        <v>0</v>
      </c>
      <c r="I982" s="228">
        <f t="shared" si="778"/>
        <v>0</v>
      </c>
      <c r="J982" s="228">
        <f t="shared" si="778"/>
        <v>0.75</v>
      </c>
      <c r="K982" s="228">
        <f t="shared" si="778"/>
        <v>0.13</v>
      </c>
      <c r="L982" s="228">
        <f t="shared" si="778"/>
        <v>0.38</v>
      </c>
      <c r="M982" s="73"/>
      <c r="N982" s="33"/>
      <c r="O982" s="43"/>
      <c r="P982" s="33"/>
      <c r="Q982" s="43"/>
      <c r="R982" s="33"/>
      <c r="S982" s="43"/>
      <c r="T982" s="33"/>
      <c r="U982" s="43"/>
      <c r="V982" s="33"/>
      <c r="W982" s="43"/>
      <c r="X982" s="33"/>
      <c r="Y982" s="43"/>
      <c r="Z982" s="33"/>
      <c r="AA982" s="33"/>
      <c r="AB982" s="33"/>
      <c r="AC982" s="33"/>
      <c r="AD982" s="33"/>
      <c r="AE982" s="33"/>
      <c r="AF982" s="33"/>
      <c r="AG982" s="33"/>
      <c r="AH982" s="33"/>
      <c r="AI982" s="33"/>
      <c r="AJ982" s="33"/>
      <c r="AK982" s="33"/>
      <c r="AL982" s="33"/>
      <c r="AM982" s="33"/>
    </row>
    <row r="983" spans="1:39" ht="15.75" customHeight="1">
      <c r="A983" s="35" t="s">
        <v>45</v>
      </c>
      <c r="B983" s="60" t="s">
        <v>63</v>
      </c>
      <c r="C983" s="50" t="s">
        <v>65</v>
      </c>
      <c r="D983" s="43" t="s">
        <v>4874</v>
      </c>
      <c r="E983" s="43"/>
      <c r="F983" s="220" t="s">
        <v>4875</v>
      </c>
      <c r="G983" s="228">
        <f t="shared" ref="G983:G986" si="779">IF(N983&lt;0, "N/A", IF(N983&gt;Z983, 1, (N983 - AA983)/(Z983-AA983)))</f>
        <v>0.5</v>
      </c>
      <c r="H983" s="228">
        <f t="shared" ref="H983:H986" si="780">IF(P983&lt;0, "N/A", IF(P983&gt;Z983, 1, (P983 - AA983)/(Z983-AA983)))</f>
        <v>0</v>
      </c>
      <c r="I983" s="228">
        <f t="shared" ref="I983:I986" si="781">IF(R983&lt;0, "N/A", IF(R983&gt;Z983, 1, (R983 - AA983)/(Z983-AA983)))</f>
        <v>0</v>
      </c>
      <c r="J983" s="228">
        <f t="shared" ref="J983:J986" si="782">IF(T983&lt;0, "N/A", IF(T983&gt;Z983, 1, (T983 - AA983)/(Z983-AA983)))</f>
        <v>0</v>
      </c>
      <c r="K983" s="228">
        <f t="shared" ref="K983:K986" si="783">IF(V983&lt;0, "N/A", IF(V983&gt;Z983, 1, (V983 - AA983)/(Z983-AA983)))</f>
        <v>0</v>
      </c>
      <c r="L983" s="228">
        <f t="shared" ref="L983:L986" si="784">IF(X983&lt;0, "N/A", IF(X983&gt;Z983, 1, (X983 - AA983)/(Z983-AA983)))</f>
        <v>0</v>
      </c>
      <c r="M983" s="44" t="s">
        <v>142</v>
      </c>
      <c r="N983" s="33">
        <v>0.5</v>
      </c>
      <c r="O983" s="43" t="s">
        <v>4795</v>
      </c>
      <c r="P983" s="33">
        <v>0</v>
      </c>
      <c r="Q983" s="43" t="s">
        <v>4876</v>
      </c>
      <c r="R983" s="33">
        <v>0</v>
      </c>
      <c r="S983" s="43" t="s">
        <v>129</v>
      </c>
      <c r="T983" s="33">
        <v>0</v>
      </c>
      <c r="U983" s="43" t="s">
        <v>4877</v>
      </c>
      <c r="V983" s="33">
        <v>0</v>
      </c>
      <c r="W983" s="43" t="s">
        <v>4878</v>
      </c>
      <c r="X983" s="33">
        <v>0</v>
      </c>
      <c r="Y983" s="43" t="s">
        <v>4879</v>
      </c>
      <c r="Z983" s="65">
        <v>1</v>
      </c>
      <c r="AA983" s="66">
        <v>0</v>
      </c>
      <c r="AB983" s="33"/>
      <c r="AC983" s="33"/>
      <c r="AD983" s="33"/>
      <c r="AE983" s="33"/>
      <c r="AF983" s="33"/>
      <c r="AG983" s="33"/>
      <c r="AH983" s="33"/>
      <c r="AI983" s="33"/>
      <c r="AJ983" s="33"/>
      <c r="AK983" s="33"/>
      <c r="AL983" s="33"/>
      <c r="AM983" s="33"/>
    </row>
    <row r="984" spans="1:39" ht="15.75" customHeight="1">
      <c r="A984" s="35" t="s">
        <v>45</v>
      </c>
      <c r="B984" s="60" t="s">
        <v>63</v>
      </c>
      <c r="C984" s="50" t="s">
        <v>65</v>
      </c>
      <c r="D984" s="43" t="s">
        <v>4874</v>
      </c>
      <c r="E984" s="43"/>
      <c r="F984" s="220" t="s">
        <v>4880</v>
      </c>
      <c r="G984" s="228">
        <f t="shared" si="779"/>
        <v>0.5</v>
      </c>
      <c r="H984" s="228">
        <f t="shared" si="780"/>
        <v>0</v>
      </c>
      <c r="I984" s="228">
        <f t="shared" si="781"/>
        <v>0</v>
      </c>
      <c r="J984" s="228">
        <f t="shared" si="782"/>
        <v>1</v>
      </c>
      <c r="K984" s="228">
        <f t="shared" si="783"/>
        <v>0</v>
      </c>
      <c r="L984" s="228">
        <f t="shared" si="784"/>
        <v>1</v>
      </c>
      <c r="M984" s="44" t="s">
        <v>142</v>
      </c>
      <c r="N984" s="33">
        <v>0.5</v>
      </c>
      <c r="O984" s="43" t="s">
        <v>129</v>
      </c>
      <c r="P984" s="33">
        <v>0</v>
      </c>
      <c r="Q984" s="43" t="s">
        <v>4881</v>
      </c>
      <c r="R984" s="33">
        <v>0</v>
      </c>
      <c r="S984" s="43" t="s">
        <v>129</v>
      </c>
      <c r="T984" s="33">
        <v>1</v>
      </c>
      <c r="U984" s="43" t="s">
        <v>129</v>
      </c>
      <c r="V984" s="33">
        <v>0</v>
      </c>
      <c r="W984" s="43" t="s">
        <v>4882</v>
      </c>
      <c r="X984" s="33">
        <v>1</v>
      </c>
      <c r="Y984" s="43" t="s">
        <v>4883</v>
      </c>
      <c r="Z984" s="65">
        <v>1</v>
      </c>
      <c r="AA984" s="66">
        <v>0</v>
      </c>
      <c r="AB984" s="33"/>
      <c r="AC984" s="33"/>
      <c r="AD984" s="33"/>
      <c r="AE984" s="33"/>
      <c r="AF984" s="33"/>
      <c r="AG984" s="33"/>
      <c r="AH984" s="33"/>
      <c r="AI984" s="33"/>
      <c r="AJ984" s="33"/>
      <c r="AK984" s="33"/>
      <c r="AL984" s="33"/>
      <c r="AM984" s="33"/>
    </row>
    <row r="985" spans="1:39" ht="15.75" customHeight="1">
      <c r="A985" s="35" t="s">
        <v>45</v>
      </c>
      <c r="B985" s="60" t="s">
        <v>63</v>
      </c>
      <c r="C985" s="50" t="s">
        <v>65</v>
      </c>
      <c r="D985" s="43" t="s">
        <v>4874</v>
      </c>
      <c r="E985" s="43"/>
      <c r="F985" s="220" t="s">
        <v>4884</v>
      </c>
      <c r="G985" s="228">
        <f t="shared" si="779"/>
        <v>0</v>
      </c>
      <c r="H985" s="228">
        <f t="shared" si="780"/>
        <v>0</v>
      </c>
      <c r="I985" s="228">
        <f t="shared" si="781"/>
        <v>0</v>
      </c>
      <c r="J985" s="228">
        <f t="shared" si="782"/>
        <v>1</v>
      </c>
      <c r="K985" s="228">
        <f t="shared" si="783"/>
        <v>0</v>
      </c>
      <c r="L985" s="228">
        <f t="shared" si="784"/>
        <v>0.5</v>
      </c>
      <c r="M985" s="44" t="s">
        <v>142</v>
      </c>
      <c r="N985" s="33">
        <v>0</v>
      </c>
      <c r="O985" s="43" t="s">
        <v>129</v>
      </c>
      <c r="P985" s="33">
        <v>0</v>
      </c>
      <c r="Q985" s="43" t="s">
        <v>4885</v>
      </c>
      <c r="R985" s="33">
        <v>0</v>
      </c>
      <c r="S985" s="43" t="s">
        <v>129</v>
      </c>
      <c r="T985" s="33">
        <v>1</v>
      </c>
      <c r="U985" s="43" t="s">
        <v>129</v>
      </c>
      <c r="V985" s="33">
        <v>0</v>
      </c>
      <c r="W985" s="43" t="s">
        <v>4886</v>
      </c>
      <c r="X985" s="185">
        <v>0.5</v>
      </c>
      <c r="Y985" s="43" t="s">
        <v>4887</v>
      </c>
      <c r="Z985" s="65">
        <v>1</v>
      </c>
      <c r="AA985" s="66">
        <v>0</v>
      </c>
      <c r="AB985" s="33"/>
      <c r="AC985" s="33"/>
      <c r="AD985" s="33"/>
      <c r="AE985" s="33"/>
      <c r="AF985" s="33"/>
      <c r="AG985" s="33"/>
      <c r="AH985" s="33"/>
      <c r="AI985" s="33"/>
      <c r="AJ985" s="33"/>
      <c r="AK985" s="33"/>
      <c r="AL985" s="33"/>
      <c r="AM985" s="33"/>
    </row>
    <row r="986" spans="1:39" ht="15.75" customHeight="1">
      <c r="A986" s="35" t="s">
        <v>45</v>
      </c>
      <c r="B986" s="60" t="s">
        <v>63</v>
      </c>
      <c r="C986" s="50" t="s">
        <v>65</v>
      </c>
      <c r="D986" s="43" t="s">
        <v>4874</v>
      </c>
      <c r="E986" s="43"/>
      <c r="F986" s="220" t="s">
        <v>4888</v>
      </c>
      <c r="G986" s="228">
        <f t="shared" si="779"/>
        <v>0.5</v>
      </c>
      <c r="H986" s="228">
        <f t="shared" si="780"/>
        <v>0</v>
      </c>
      <c r="I986" s="228">
        <f t="shared" si="781"/>
        <v>0</v>
      </c>
      <c r="J986" s="228">
        <f t="shared" si="782"/>
        <v>1</v>
      </c>
      <c r="K986" s="228">
        <f t="shared" si="783"/>
        <v>0.5</v>
      </c>
      <c r="L986" s="228">
        <f t="shared" si="784"/>
        <v>0</v>
      </c>
      <c r="M986" s="44" t="s">
        <v>142</v>
      </c>
      <c r="N986" s="33">
        <v>0.5</v>
      </c>
      <c r="O986" s="43" t="s">
        <v>4824</v>
      </c>
      <c r="P986" s="33">
        <v>0</v>
      </c>
      <c r="Q986" s="43" t="s">
        <v>4889</v>
      </c>
      <c r="R986" s="33">
        <v>0</v>
      </c>
      <c r="S986" s="43"/>
      <c r="T986" s="33">
        <v>1</v>
      </c>
      <c r="U986" s="43" t="s">
        <v>129</v>
      </c>
      <c r="V986" s="33">
        <v>0.5</v>
      </c>
      <c r="W986" s="43" t="s">
        <v>4890</v>
      </c>
      <c r="X986" s="33">
        <v>0</v>
      </c>
      <c r="Y986" s="43" t="s">
        <v>4891</v>
      </c>
      <c r="Z986" s="65">
        <v>1</v>
      </c>
      <c r="AA986" s="66">
        <v>0</v>
      </c>
      <c r="AB986" s="33"/>
      <c r="AC986" s="33"/>
      <c r="AD986" s="33"/>
      <c r="AE986" s="33"/>
      <c r="AF986" s="33"/>
      <c r="AG986" s="33"/>
      <c r="AH986" s="33"/>
      <c r="AI986" s="33"/>
      <c r="AJ986" s="33"/>
      <c r="AK986" s="33"/>
      <c r="AL986" s="33"/>
      <c r="AM986" s="33"/>
    </row>
    <row r="987" spans="1:39" ht="15.75" customHeight="1">
      <c r="A987" s="35" t="s">
        <v>45</v>
      </c>
      <c r="B987" s="60" t="s">
        <v>63</v>
      </c>
      <c r="C987" s="48" t="s">
        <v>66</v>
      </c>
      <c r="D987" s="48"/>
      <c r="E987" s="48"/>
      <c r="F987" s="222"/>
      <c r="G987" s="242">
        <f t="shared" ref="G987:L987" si="785">ROUND(AVERAGE(G988,G993),2)</f>
        <v>0.19</v>
      </c>
      <c r="H987" s="242">
        <f t="shared" si="785"/>
        <v>0.56999999999999995</v>
      </c>
      <c r="I987" s="242">
        <f t="shared" si="785"/>
        <v>0.44</v>
      </c>
      <c r="J987" s="242">
        <f t="shared" si="785"/>
        <v>0.75</v>
      </c>
      <c r="K987" s="242">
        <f t="shared" si="785"/>
        <v>0.5</v>
      </c>
      <c r="L987" s="242">
        <f t="shared" si="785"/>
        <v>7.0000000000000007E-2</v>
      </c>
      <c r="M987" s="53"/>
      <c r="N987" s="54"/>
      <c r="O987" s="50"/>
      <c r="P987" s="54"/>
      <c r="Q987" s="50"/>
      <c r="R987" s="54"/>
      <c r="S987" s="50"/>
      <c r="T987" s="54"/>
      <c r="U987" s="50"/>
      <c r="V987" s="54"/>
      <c r="W987" s="50"/>
      <c r="X987" s="54"/>
      <c r="Y987" s="50"/>
      <c r="Z987" s="54"/>
      <c r="AA987" s="54"/>
      <c r="AB987" s="33"/>
      <c r="AC987" s="33"/>
      <c r="AD987" s="33"/>
      <c r="AE987" s="33"/>
      <c r="AF987" s="33"/>
      <c r="AG987" s="33"/>
      <c r="AH987" s="33"/>
      <c r="AI987" s="33"/>
      <c r="AJ987" s="33"/>
      <c r="AK987" s="33"/>
      <c r="AL987" s="33"/>
      <c r="AM987" s="33"/>
    </row>
    <row r="988" spans="1:39" ht="15.75" customHeight="1">
      <c r="A988" s="35" t="s">
        <v>45</v>
      </c>
      <c r="B988" s="60" t="s">
        <v>63</v>
      </c>
      <c r="C988" s="50" t="s">
        <v>66</v>
      </c>
      <c r="D988" s="42" t="s">
        <v>4892</v>
      </c>
      <c r="E988" s="42"/>
      <c r="F988" s="220"/>
      <c r="G988" s="228">
        <f t="shared" ref="G988:L988" si="786">ROUND(AVERAGE(G989:G992),2)</f>
        <v>0</v>
      </c>
      <c r="H988" s="228">
        <f t="shared" si="786"/>
        <v>1</v>
      </c>
      <c r="I988" s="228">
        <f t="shared" si="786"/>
        <v>0.63</v>
      </c>
      <c r="J988" s="228">
        <f t="shared" si="786"/>
        <v>0.75</v>
      </c>
      <c r="K988" s="228">
        <f t="shared" si="786"/>
        <v>0.25</v>
      </c>
      <c r="L988" s="228">
        <f t="shared" si="786"/>
        <v>0</v>
      </c>
      <c r="M988" s="73"/>
      <c r="N988" s="33"/>
      <c r="O988" s="43"/>
      <c r="P988" s="33"/>
      <c r="Q988" s="43"/>
      <c r="R988" s="33"/>
      <c r="S988" s="43"/>
      <c r="T988" s="33"/>
      <c r="U988" s="43"/>
      <c r="V988" s="33"/>
      <c r="W988" s="43"/>
      <c r="X988" s="33"/>
      <c r="Y988" s="43"/>
      <c r="Z988" s="33"/>
      <c r="AA988" s="33"/>
      <c r="AB988" s="33"/>
      <c r="AC988" s="33"/>
      <c r="AD988" s="33"/>
      <c r="AE988" s="33"/>
      <c r="AF988" s="33"/>
      <c r="AG988" s="33"/>
      <c r="AH988" s="33"/>
      <c r="AI988" s="33"/>
      <c r="AJ988" s="33"/>
      <c r="AK988" s="33"/>
      <c r="AL988" s="33"/>
      <c r="AM988" s="33"/>
    </row>
    <row r="989" spans="1:39" ht="15.75" customHeight="1">
      <c r="A989" s="35" t="s">
        <v>45</v>
      </c>
      <c r="B989" s="60" t="s">
        <v>63</v>
      </c>
      <c r="C989" s="50" t="s">
        <v>66</v>
      </c>
      <c r="D989" s="43" t="s">
        <v>4892</v>
      </c>
      <c r="E989" s="43"/>
      <c r="F989" s="220" t="s">
        <v>4893</v>
      </c>
      <c r="G989" s="228">
        <f t="shared" ref="G989:G992" si="787">IF(N989&lt;0, "N/A", IF(N989&gt;Z989, 1, (N989 - AA989)/(Z989-AA989)))</f>
        <v>0</v>
      </c>
      <c r="H989" s="228">
        <f t="shared" ref="H989:H992" si="788">IF(P989&lt;0, "N/A", IF(P989&gt;Z989, 1, (P989 - AA989)/(Z989-AA989)))</f>
        <v>1</v>
      </c>
      <c r="I989" s="228">
        <f t="shared" ref="I989:I992" si="789">IF(R989&lt;0, "N/A", IF(R989&gt;Z989, 1, (R989 - AA989)/(Z989-AA989)))</f>
        <v>0</v>
      </c>
      <c r="J989" s="228">
        <f t="shared" ref="J989:J992" si="790">IF(T989&lt;0, "N/A", IF(T989&gt;Z989, 1, (T989 - AA989)/(Z989-AA989)))</f>
        <v>0</v>
      </c>
      <c r="K989" s="228">
        <f t="shared" ref="K989:K992" si="791">IF(V989&lt;0, "N/A", IF(V989&gt;Z989, 1, (V989 - AA989)/(Z989-AA989)))</f>
        <v>1</v>
      </c>
      <c r="L989" s="228">
        <f t="shared" ref="L989:L992" si="792">IF(X989&lt;0, "N/A", IF(X989&gt;Z989, 1, (X989 - AA989)/(Z989-AA989)))</f>
        <v>0</v>
      </c>
      <c r="M989" s="44" t="s">
        <v>120</v>
      </c>
      <c r="N989" s="33">
        <v>0</v>
      </c>
      <c r="O989" s="43" t="s">
        <v>129</v>
      </c>
      <c r="P989" s="33">
        <v>1</v>
      </c>
      <c r="Q989" s="43" t="s">
        <v>4894</v>
      </c>
      <c r="R989" s="33">
        <v>0</v>
      </c>
      <c r="S989" s="43" t="s">
        <v>4895</v>
      </c>
      <c r="T989" s="33">
        <v>0</v>
      </c>
      <c r="U989" s="43" t="s">
        <v>129</v>
      </c>
      <c r="V989" s="33">
        <v>1</v>
      </c>
      <c r="W989" s="43" t="s">
        <v>129</v>
      </c>
      <c r="X989" s="33">
        <v>0</v>
      </c>
      <c r="Y989" s="43" t="s">
        <v>4896</v>
      </c>
      <c r="Z989" s="65">
        <v>1</v>
      </c>
      <c r="AA989" s="66">
        <v>0</v>
      </c>
      <c r="AB989" s="33"/>
      <c r="AC989" s="33"/>
      <c r="AD989" s="33"/>
      <c r="AE989" s="33"/>
      <c r="AF989" s="33"/>
      <c r="AG989" s="33"/>
      <c r="AH989" s="33"/>
      <c r="AI989" s="33"/>
      <c r="AJ989" s="33"/>
      <c r="AK989" s="33"/>
      <c r="AL989" s="33"/>
      <c r="AM989" s="33"/>
    </row>
    <row r="990" spans="1:39" ht="15.75" customHeight="1">
      <c r="A990" s="35" t="s">
        <v>45</v>
      </c>
      <c r="B990" s="60" t="s">
        <v>63</v>
      </c>
      <c r="C990" s="50" t="s">
        <v>66</v>
      </c>
      <c r="D990" s="43" t="s">
        <v>4892</v>
      </c>
      <c r="E990" s="43"/>
      <c r="F990" s="220" t="s">
        <v>4897</v>
      </c>
      <c r="G990" s="228">
        <f t="shared" si="787"/>
        <v>0</v>
      </c>
      <c r="H990" s="228">
        <f t="shared" si="788"/>
        <v>1</v>
      </c>
      <c r="I990" s="228">
        <f t="shared" si="789"/>
        <v>1</v>
      </c>
      <c r="J990" s="228">
        <f t="shared" si="790"/>
        <v>1</v>
      </c>
      <c r="K990" s="228">
        <f t="shared" si="791"/>
        <v>0</v>
      </c>
      <c r="L990" s="228">
        <f t="shared" si="792"/>
        <v>0</v>
      </c>
      <c r="M990" s="44" t="s">
        <v>120</v>
      </c>
      <c r="N990" s="33">
        <v>0</v>
      </c>
      <c r="O990" s="43" t="s">
        <v>129</v>
      </c>
      <c r="P990" s="33">
        <v>1</v>
      </c>
      <c r="Q990" s="43" t="s">
        <v>4894</v>
      </c>
      <c r="R990" s="33">
        <v>1</v>
      </c>
      <c r="S990" s="43" t="s">
        <v>4898</v>
      </c>
      <c r="T990" s="33">
        <v>1</v>
      </c>
      <c r="U990" s="43" t="s">
        <v>129</v>
      </c>
      <c r="V990" s="33">
        <v>0</v>
      </c>
      <c r="W990" s="43" t="s">
        <v>129</v>
      </c>
      <c r="X990" s="33">
        <v>0</v>
      </c>
      <c r="Y990" s="43" t="s">
        <v>4899</v>
      </c>
      <c r="Z990" s="65">
        <v>1</v>
      </c>
      <c r="AA990" s="66">
        <v>0</v>
      </c>
      <c r="AB990" s="33"/>
      <c r="AC990" s="33"/>
      <c r="AD990" s="33"/>
      <c r="AE990" s="33"/>
      <c r="AF990" s="33"/>
      <c r="AG990" s="33"/>
      <c r="AH990" s="33"/>
      <c r="AI990" s="33"/>
      <c r="AJ990" s="33"/>
      <c r="AK990" s="33"/>
      <c r="AL990" s="33"/>
      <c r="AM990" s="33"/>
    </row>
    <row r="991" spans="1:39" ht="15.75" customHeight="1">
      <c r="A991" s="35" t="s">
        <v>45</v>
      </c>
      <c r="B991" s="60" t="s">
        <v>63</v>
      </c>
      <c r="C991" s="50" t="s">
        <v>66</v>
      </c>
      <c r="D991" s="43" t="s">
        <v>4892</v>
      </c>
      <c r="E991" s="43"/>
      <c r="F991" s="220" t="s">
        <v>4900</v>
      </c>
      <c r="G991" s="228">
        <f t="shared" si="787"/>
        <v>0</v>
      </c>
      <c r="H991" s="228">
        <f t="shared" si="788"/>
        <v>1</v>
      </c>
      <c r="I991" s="228">
        <f t="shared" si="789"/>
        <v>1</v>
      </c>
      <c r="J991" s="228">
        <f t="shared" si="790"/>
        <v>1</v>
      </c>
      <c r="K991" s="228">
        <f t="shared" si="791"/>
        <v>0</v>
      </c>
      <c r="L991" s="228">
        <f t="shared" si="792"/>
        <v>0</v>
      </c>
      <c r="M991" s="44" t="s">
        <v>120</v>
      </c>
      <c r="N991" s="33">
        <v>0</v>
      </c>
      <c r="O991" s="43" t="s">
        <v>4901</v>
      </c>
      <c r="P991" s="33">
        <v>1</v>
      </c>
      <c r="Q991" s="43" t="s">
        <v>4894</v>
      </c>
      <c r="R991" s="33">
        <v>1</v>
      </c>
      <c r="S991" s="43" t="s">
        <v>4902</v>
      </c>
      <c r="T991" s="33">
        <v>1</v>
      </c>
      <c r="U991" s="43" t="s">
        <v>129</v>
      </c>
      <c r="V991" s="33">
        <v>0</v>
      </c>
      <c r="W991" s="43" t="s">
        <v>129</v>
      </c>
      <c r="X991" s="33">
        <v>0</v>
      </c>
      <c r="Y991" s="43" t="s">
        <v>4903</v>
      </c>
      <c r="Z991" s="65">
        <v>1</v>
      </c>
      <c r="AA991" s="66">
        <v>0</v>
      </c>
      <c r="AB991" s="33"/>
      <c r="AC991" s="33"/>
      <c r="AD991" s="33"/>
      <c r="AE991" s="33"/>
      <c r="AF991" s="33"/>
      <c r="AG991" s="33"/>
      <c r="AH991" s="33"/>
      <c r="AI991" s="33"/>
      <c r="AJ991" s="33"/>
      <c r="AK991" s="33"/>
      <c r="AL991" s="33"/>
      <c r="AM991" s="33"/>
    </row>
    <row r="992" spans="1:39" ht="15.75" customHeight="1">
      <c r="A992" s="35" t="s">
        <v>45</v>
      </c>
      <c r="B992" s="60" t="s">
        <v>63</v>
      </c>
      <c r="C992" s="50" t="s">
        <v>66</v>
      </c>
      <c r="D992" s="43" t="s">
        <v>4892</v>
      </c>
      <c r="E992" s="43"/>
      <c r="F992" s="220" t="s">
        <v>4904</v>
      </c>
      <c r="G992" s="228">
        <f t="shared" si="787"/>
        <v>0</v>
      </c>
      <c r="H992" s="228">
        <f t="shared" si="788"/>
        <v>1</v>
      </c>
      <c r="I992" s="228">
        <f t="shared" si="789"/>
        <v>0.5</v>
      </c>
      <c r="J992" s="228">
        <f t="shared" si="790"/>
        <v>1</v>
      </c>
      <c r="K992" s="228">
        <f t="shared" si="791"/>
        <v>0</v>
      </c>
      <c r="L992" s="228">
        <f t="shared" si="792"/>
        <v>0</v>
      </c>
      <c r="M992" s="44" t="s">
        <v>120</v>
      </c>
      <c r="N992" s="33">
        <v>0</v>
      </c>
      <c r="O992" s="43" t="s">
        <v>129</v>
      </c>
      <c r="P992" s="33">
        <v>1</v>
      </c>
      <c r="Q992" s="43" t="s">
        <v>4894</v>
      </c>
      <c r="R992" s="33">
        <v>0.5</v>
      </c>
      <c r="S992" s="43" t="s">
        <v>4905</v>
      </c>
      <c r="T992" s="33">
        <v>1</v>
      </c>
      <c r="U992" s="43" t="s">
        <v>129</v>
      </c>
      <c r="V992" s="33">
        <v>0</v>
      </c>
      <c r="W992" s="43" t="s">
        <v>129</v>
      </c>
      <c r="X992" s="33">
        <v>0</v>
      </c>
      <c r="Y992" s="43" t="s">
        <v>4906</v>
      </c>
      <c r="Z992" s="65">
        <v>1</v>
      </c>
      <c r="AA992" s="66">
        <v>0</v>
      </c>
      <c r="AB992" s="33"/>
      <c r="AC992" s="33"/>
      <c r="AD992" s="33"/>
      <c r="AE992" s="33"/>
      <c r="AF992" s="33"/>
      <c r="AG992" s="33"/>
      <c r="AH992" s="33"/>
      <c r="AI992" s="33"/>
      <c r="AJ992" s="33"/>
      <c r="AK992" s="33"/>
      <c r="AL992" s="33"/>
      <c r="AM992" s="33"/>
    </row>
    <row r="993" spans="1:39" ht="15.75" customHeight="1">
      <c r="A993" s="35" t="s">
        <v>45</v>
      </c>
      <c r="B993" s="60" t="s">
        <v>63</v>
      </c>
      <c r="C993" s="50" t="s">
        <v>66</v>
      </c>
      <c r="D993" s="42" t="s">
        <v>4907</v>
      </c>
      <c r="E993" s="43"/>
      <c r="F993" s="220"/>
      <c r="G993" s="228">
        <f t="shared" ref="G993:L993" si="793">ROUND(AVERAGE(G994:G997),2)</f>
        <v>0.38</v>
      </c>
      <c r="H993" s="228">
        <f t="shared" si="793"/>
        <v>0.13</v>
      </c>
      <c r="I993" s="228">
        <f t="shared" si="793"/>
        <v>0.25</v>
      </c>
      <c r="J993" s="228">
        <f t="shared" si="793"/>
        <v>0.75</v>
      </c>
      <c r="K993" s="228">
        <f t="shared" si="793"/>
        <v>0.75</v>
      </c>
      <c r="L993" s="228">
        <f t="shared" si="793"/>
        <v>0.13</v>
      </c>
      <c r="M993" s="73"/>
      <c r="N993" s="33"/>
      <c r="O993" s="43"/>
      <c r="P993" s="33"/>
      <c r="Q993" s="43"/>
      <c r="R993" s="33"/>
      <c r="S993" s="43"/>
      <c r="T993" s="33"/>
      <c r="U993" s="43"/>
      <c r="V993" s="33"/>
      <c r="W993" s="43"/>
      <c r="X993" s="33"/>
      <c r="Y993" s="43"/>
      <c r="Z993" s="33"/>
      <c r="AA993" s="33"/>
      <c r="AB993" s="33"/>
      <c r="AC993" s="33"/>
      <c r="AD993" s="33"/>
      <c r="AE993" s="33"/>
      <c r="AF993" s="33"/>
      <c r="AG993" s="33"/>
      <c r="AH993" s="33"/>
      <c r="AI993" s="33"/>
      <c r="AJ993" s="33"/>
      <c r="AK993" s="33"/>
      <c r="AL993" s="33"/>
      <c r="AM993" s="33"/>
    </row>
    <row r="994" spans="1:39" ht="15.75" customHeight="1">
      <c r="A994" s="35" t="s">
        <v>45</v>
      </c>
      <c r="B994" s="60" t="s">
        <v>63</v>
      </c>
      <c r="C994" s="50" t="s">
        <v>66</v>
      </c>
      <c r="D994" s="43" t="s">
        <v>4907</v>
      </c>
      <c r="E994" s="43"/>
      <c r="F994" s="220" t="s">
        <v>4908</v>
      </c>
      <c r="G994" s="228">
        <f t="shared" ref="G994:G997" si="794">IF(N994&lt;0, "N/A", IF(N994&gt;Z994, 1, (N994 - AA994)/(Z994-AA994)))</f>
        <v>0.5</v>
      </c>
      <c r="H994" s="228">
        <f t="shared" ref="H994:H997" si="795">IF(P994&lt;0, "N/A", IF(P994&gt;Z994, 1, (P994 - AA994)/(Z994-AA994)))</f>
        <v>0</v>
      </c>
      <c r="I994" s="228">
        <f t="shared" ref="I994:I997" si="796">IF(R994&lt;0, "N/A", IF(R994&gt;Z994, 1, (R994 - AA994)/(Z994-AA994)))</f>
        <v>0</v>
      </c>
      <c r="J994" s="228">
        <f t="shared" ref="J994:J997" si="797">IF(T994&lt;0, "N/A", IF(T994&gt;Z994, 1, (T994 - AA994)/(Z994-AA994)))</f>
        <v>0</v>
      </c>
      <c r="K994" s="228">
        <f t="shared" ref="K994:K997" si="798">IF(V994&lt;0, "N/A", IF(V994&gt;Z994, 1, (V994 - AA994)/(Z994-AA994)))</f>
        <v>0.5</v>
      </c>
      <c r="L994" s="228">
        <f t="shared" ref="L994:L997" si="799">IF(X994&lt;0, "N/A", IF(X994&gt;Z994, 1, (X994 - AA994)/(Z994-AA994)))</f>
        <v>0.5</v>
      </c>
      <c r="M994" s="44" t="s">
        <v>120</v>
      </c>
      <c r="N994" s="33">
        <v>0.5</v>
      </c>
      <c r="O994" s="43" t="s">
        <v>129</v>
      </c>
      <c r="P994" s="33">
        <v>0</v>
      </c>
      <c r="Q994" s="43" t="s">
        <v>4909</v>
      </c>
      <c r="R994" s="33">
        <v>0</v>
      </c>
      <c r="S994" s="43" t="s">
        <v>129</v>
      </c>
      <c r="T994" s="33">
        <v>0</v>
      </c>
      <c r="U994" s="43" t="s">
        <v>129</v>
      </c>
      <c r="V994" s="33">
        <v>0.5</v>
      </c>
      <c r="W994" s="43" t="s">
        <v>4910</v>
      </c>
      <c r="X994" s="185">
        <v>0.5</v>
      </c>
      <c r="Y994" s="43" t="s">
        <v>4911</v>
      </c>
      <c r="Z994" s="65">
        <v>1</v>
      </c>
      <c r="AA994" s="66">
        <v>0</v>
      </c>
      <c r="AB994" s="33"/>
      <c r="AC994" s="33"/>
      <c r="AD994" s="33"/>
      <c r="AE994" s="33"/>
      <c r="AF994" s="33"/>
      <c r="AG994" s="33"/>
      <c r="AH994" s="33"/>
      <c r="AI994" s="33"/>
      <c r="AJ994" s="33"/>
      <c r="AK994" s="33"/>
      <c r="AL994" s="33"/>
      <c r="AM994" s="33"/>
    </row>
    <row r="995" spans="1:39" ht="15.75" customHeight="1">
      <c r="A995" s="35" t="s">
        <v>45</v>
      </c>
      <c r="B995" s="60" t="s">
        <v>63</v>
      </c>
      <c r="C995" s="50" t="s">
        <v>66</v>
      </c>
      <c r="D995" s="43" t="s">
        <v>4907</v>
      </c>
      <c r="E995" s="43"/>
      <c r="F995" s="220" t="s">
        <v>4912</v>
      </c>
      <c r="G995" s="228">
        <f t="shared" si="794"/>
        <v>0.5</v>
      </c>
      <c r="H995" s="228">
        <f t="shared" si="795"/>
        <v>0.5</v>
      </c>
      <c r="I995" s="228">
        <f t="shared" si="796"/>
        <v>0.5</v>
      </c>
      <c r="J995" s="228">
        <f t="shared" si="797"/>
        <v>1</v>
      </c>
      <c r="K995" s="228">
        <f t="shared" si="798"/>
        <v>1</v>
      </c>
      <c r="L995" s="228">
        <f t="shared" si="799"/>
        <v>0</v>
      </c>
      <c r="M995" s="44" t="s">
        <v>120</v>
      </c>
      <c r="N995" s="33">
        <v>0.5</v>
      </c>
      <c r="O995" s="43" t="s">
        <v>129</v>
      </c>
      <c r="P995" s="33">
        <v>0.5</v>
      </c>
      <c r="Q995" s="43" t="s">
        <v>4913</v>
      </c>
      <c r="R995" s="33">
        <v>0.5</v>
      </c>
      <c r="S995" s="43" t="s">
        <v>129</v>
      </c>
      <c r="T995" s="33">
        <v>1</v>
      </c>
      <c r="U995" s="43" t="s">
        <v>129</v>
      </c>
      <c r="V995" s="33">
        <v>1</v>
      </c>
      <c r="W995" s="43" t="s">
        <v>129</v>
      </c>
      <c r="X995" s="33">
        <v>0</v>
      </c>
      <c r="Y995" s="43" t="s">
        <v>4914</v>
      </c>
      <c r="Z995" s="65">
        <v>1</v>
      </c>
      <c r="AA995" s="66">
        <v>0</v>
      </c>
      <c r="AB995" s="33"/>
      <c r="AC995" s="33"/>
      <c r="AD995" s="33"/>
      <c r="AE995" s="33"/>
      <c r="AF995" s="33"/>
      <c r="AG995" s="33"/>
      <c r="AH995" s="33"/>
      <c r="AI995" s="33"/>
      <c r="AJ995" s="33"/>
      <c r="AK995" s="33"/>
      <c r="AL995" s="33"/>
      <c r="AM995" s="33"/>
    </row>
    <row r="996" spans="1:39" ht="15.75" customHeight="1">
      <c r="A996" s="35" t="s">
        <v>45</v>
      </c>
      <c r="B996" s="60" t="s">
        <v>63</v>
      </c>
      <c r="C996" s="50" t="s">
        <v>66</v>
      </c>
      <c r="D996" s="43" t="s">
        <v>4907</v>
      </c>
      <c r="E996" s="43"/>
      <c r="F996" s="220" t="s">
        <v>4915</v>
      </c>
      <c r="G996" s="228">
        <f t="shared" si="794"/>
        <v>0</v>
      </c>
      <c r="H996" s="228">
        <f t="shared" si="795"/>
        <v>0</v>
      </c>
      <c r="I996" s="228">
        <f t="shared" si="796"/>
        <v>0</v>
      </c>
      <c r="J996" s="228">
        <f t="shared" si="797"/>
        <v>1</v>
      </c>
      <c r="K996" s="228">
        <f t="shared" si="798"/>
        <v>0.5</v>
      </c>
      <c r="L996" s="228">
        <f t="shared" si="799"/>
        <v>0</v>
      </c>
      <c r="M996" s="44" t="s">
        <v>120</v>
      </c>
      <c r="N996" s="33">
        <v>0</v>
      </c>
      <c r="O996" s="43" t="s">
        <v>4901</v>
      </c>
      <c r="P996" s="33">
        <v>0</v>
      </c>
      <c r="Q996" s="43" t="s">
        <v>4916</v>
      </c>
      <c r="R996" s="33">
        <v>0</v>
      </c>
      <c r="S996" s="43" t="s">
        <v>129</v>
      </c>
      <c r="T996" s="33">
        <v>1</v>
      </c>
      <c r="U996" s="43" t="s">
        <v>129</v>
      </c>
      <c r="V996" s="33">
        <v>0.5</v>
      </c>
      <c r="W996" s="43" t="s">
        <v>129</v>
      </c>
      <c r="X996" s="33">
        <v>0</v>
      </c>
      <c r="Y996" s="43" t="s">
        <v>4917</v>
      </c>
      <c r="Z996" s="65">
        <v>1</v>
      </c>
      <c r="AA996" s="66">
        <v>0</v>
      </c>
      <c r="AB996" s="33"/>
      <c r="AC996" s="33"/>
      <c r="AD996" s="33"/>
      <c r="AE996" s="33"/>
      <c r="AF996" s="33"/>
      <c r="AG996" s="33"/>
      <c r="AH996" s="33"/>
      <c r="AI996" s="33"/>
      <c r="AJ996" s="33"/>
      <c r="AK996" s="33"/>
      <c r="AL996" s="33"/>
      <c r="AM996" s="33"/>
    </row>
    <row r="997" spans="1:39" ht="15.75" customHeight="1">
      <c r="A997" s="35" t="s">
        <v>45</v>
      </c>
      <c r="B997" s="60" t="s">
        <v>63</v>
      </c>
      <c r="C997" s="50" t="s">
        <v>66</v>
      </c>
      <c r="D997" s="43" t="s">
        <v>4907</v>
      </c>
      <c r="E997" s="43"/>
      <c r="F997" s="220" t="s">
        <v>4918</v>
      </c>
      <c r="G997" s="228">
        <f t="shared" si="794"/>
        <v>0.5</v>
      </c>
      <c r="H997" s="228">
        <f t="shared" si="795"/>
        <v>0</v>
      </c>
      <c r="I997" s="228">
        <f t="shared" si="796"/>
        <v>0.5</v>
      </c>
      <c r="J997" s="228">
        <f t="shared" si="797"/>
        <v>1</v>
      </c>
      <c r="K997" s="228">
        <f t="shared" si="798"/>
        <v>1</v>
      </c>
      <c r="L997" s="228">
        <f t="shared" si="799"/>
        <v>0</v>
      </c>
      <c r="M997" s="44" t="s">
        <v>120</v>
      </c>
      <c r="N997" s="33">
        <v>0.5</v>
      </c>
      <c r="O997" s="43" t="s">
        <v>129</v>
      </c>
      <c r="P997" s="33">
        <v>0</v>
      </c>
      <c r="Q997" s="43" t="s">
        <v>4919</v>
      </c>
      <c r="R997" s="33">
        <v>0.5</v>
      </c>
      <c r="S997" s="43" t="s">
        <v>4920</v>
      </c>
      <c r="T997" s="33">
        <v>1</v>
      </c>
      <c r="U997" s="43" t="s">
        <v>129</v>
      </c>
      <c r="V997" s="33">
        <v>1</v>
      </c>
      <c r="W997" s="43" t="s">
        <v>129</v>
      </c>
      <c r="X997" s="33">
        <v>0</v>
      </c>
      <c r="Y997" s="43" t="s">
        <v>4921</v>
      </c>
      <c r="Z997" s="65">
        <v>1</v>
      </c>
      <c r="AA997" s="66">
        <v>0</v>
      </c>
      <c r="AB997" s="33"/>
      <c r="AC997" s="33"/>
      <c r="AD997" s="33"/>
      <c r="AE997" s="33"/>
      <c r="AF997" s="33"/>
      <c r="AG997" s="33"/>
      <c r="AH997" s="33"/>
      <c r="AI997" s="33"/>
      <c r="AJ997" s="33"/>
      <c r="AK997" s="33"/>
      <c r="AL997" s="33"/>
      <c r="AM997" s="33"/>
    </row>
    <row r="998" spans="1:39" ht="15.75" customHeight="1">
      <c r="A998" s="35" t="s">
        <v>45</v>
      </c>
      <c r="B998" s="60" t="s">
        <v>63</v>
      </c>
      <c r="C998" s="48" t="s">
        <v>67</v>
      </c>
      <c r="D998" s="48"/>
      <c r="E998" s="48"/>
      <c r="F998" s="222"/>
      <c r="G998" s="242">
        <f t="shared" ref="G998:L998" si="800">ROUND(AVERAGE(G999,G1004),2)</f>
        <v>0</v>
      </c>
      <c r="H998" s="242">
        <f t="shared" si="800"/>
        <v>0.32</v>
      </c>
      <c r="I998" s="242">
        <f t="shared" si="800"/>
        <v>0</v>
      </c>
      <c r="J998" s="242">
        <f t="shared" si="800"/>
        <v>0.13</v>
      </c>
      <c r="K998" s="242">
        <f t="shared" si="800"/>
        <v>0.56999999999999995</v>
      </c>
      <c r="L998" s="242">
        <f t="shared" si="800"/>
        <v>0</v>
      </c>
      <c r="M998" s="53"/>
      <c r="N998" s="54"/>
      <c r="O998" s="50"/>
      <c r="P998" s="54"/>
      <c r="Q998" s="50"/>
      <c r="R998" s="54"/>
      <c r="S998" s="50"/>
      <c r="T998" s="54"/>
      <c r="U998" s="50"/>
      <c r="V998" s="54"/>
      <c r="W998" s="50"/>
      <c r="X998" s="54"/>
      <c r="Y998" s="50"/>
      <c r="Z998" s="54"/>
      <c r="AA998" s="54"/>
      <c r="AB998" s="33"/>
      <c r="AC998" s="33"/>
      <c r="AD998" s="33"/>
      <c r="AE998" s="33"/>
      <c r="AF998" s="33"/>
      <c r="AG998" s="33"/>
      <c r="AH998" s="33"/>
      <c r="AI998" s="33"/>
      <c r="AJ998" s="33"/>
      <c r="AK998" s="33"/>
      <c r="AL998" s="33"/>
      <c r="AM998" s="33"/>
    </row>
    <row r="999" spans="1:39" ht="15.75" customHeight="1">
      <c r="A999" s="35" t="s">
        <v>45</v>
      </c>
      <c r="B999" s="60" t="s">
        <v>63</v>
      </c>
      <c r="C999" s="50" t="s">
        <v>67</v>
      </c>
      <c r="D999" s="42" t="s">
        <v>4922</v>
      </c>
      <c r="E999" s="42"/>
      <c r="F999" s="220"/>
      <c r="G999" s="228">
        <f t="shared" ref="G999:L999" si="801">ROUND(AVERAGE(G1000:G1003),2)</f>
        <v>0</v>
      </c>
      <c r="H999" s="228">
        <f t="shared" si="801"/>
        <v>0.63</v>
      </c>
      <c r="I999" s="228">
        <f t="shared" si="801"/>
        <v>0</v>
      </c>
      <c r="J999" s="228">
        <f t="shared" si="801"/>
        <v>0.25</v>
      </c>
      <c r="K999" s="228">
        <f t="shared" si="801"/>
        <v>0.75</v>
      </c>
      <c r="L999" s="228">
        <f t="shared" si="801"/>
        <v>0</v>
      </c>
      <c r="M999" s="73"/>
      <c r="N999" s="33"/>
      <c r="O999" s="43"/>
      <c r="P999" s="33"/>
      <c r="Q999" s="43"/>
      <c r="R999" s="33"/>
      <c r="S999" s="43"/>
      <c r="T999" s="33"/>
      <c r="U999" s="43"/>
      <c r="V999" s="33"/>
      <c r="W999" s="43"/>
      <c r="X999" s="33"/>
      <c r="Y999" s="43"/>
      <c r="Z999" s="33"/>
      <c r="AA999" s="33"/>
      <c r="AB999" s="33"/>
      <c r="AC999" s="33"/>
      <c r="AD999" s="33"/>
      <c r="AE999" s="33"/>
      <c r="AF999" s="33"/>
      <c r="AG999" s="33"/>
      <c r="AH999" s="33"/>
      <c r="AI999" s="33"/>
      <c r="AJ999" s="33"/>
      <c r="AK999" s="33"/>
      <c r="AL999" s="33"/>
      <c r="AM999" s="33"/>
    </row>
    <row r="1000" spans="1:39" ht="15.75" customHeight="1">
      <c r="A1000" s="35" t="s">
        <v>45</v>
      </c>
      <c r="B1000" s="60" t="s">
        <v>63</v>
      </c>
      <c r="C1000" s="50" t="s">
        <v>67</v>
      </c>
      <c r="D1000" s="43" t="s">
        <v>4922</v>
      </c>
      <c r="E1000" s="43"/>
      <c r="F1000" s="220" t="s">
        <v>4923</v>
      </c>
      <c r="G1000" s="228">
        <f t="shared" ref="G1000:G1003" si="802">IF(N1000&lt;0, "N/A", IF(N1000&gt;Z1000, 1, (N1000 - AA1000)/(Z1000-AA1000)))</f>
        <v>0</v>
      </c>
      <c r="H1000" s="228">
        <f t="shared" ref="H1000:H1003" si="803">IF(P1000&lt;0, "N/A", IF(P1000&gt;Z1000, 1, (P1000 - AA1000)/(Z1000-AA1000)))</f>
        <v>1</v>
      </c>
      <c r="I1000" s="228">
        <f t="shared" ref="I1000:I1003" si="804">IF(R1000&lt;0, "N/A", IF(R1000&gt;Z1000, 1, (R1000 - AA1000)/(Z1000-AA1000)))</f>
        <v>0</v>
      </c>
      <c r="J1000" s="228">
        <f t="shared" ref="J1000:J1003" si="805">IF(T1000&lt;0, "N/A", IF(T1000&gt;Z1000, 1, (T1000 - AA1000)/(Z1000-AA1000)))</f>
        <v>1</v>
      </c>
      <c r="K1000" s="228">
        <f t="shared" ref="K1000:K1003" si="806">IF(V1000&lt;0, "N/A", IF(V1000&gt;Z1000, 1, (V1000 - AA1000)/(Z1000-AA1000)))</f>
        <v>0</v>
      </c>
      <c r="L1000" s="228">
        <f t="shared" ref="L1000:L1003" si="807">IF(X1000&lt;0, "N/A", IF(X1000&gt;Z1000, 1, (X1000 - AA1000)/(Z1000-AA1000)))</f>
        <v>0</v>
      </c>
      <c r="M1000" s="44" t="s">
        <v>120</v>
      </c>
      <c r="N1000" s="33">
        <v>0</v>
      </c>
      <c r="O1000" s="43" t="s">
        <v>4924</v>
      </c>
      <c r="P1000" s="33">
        <v>1</v>
      </c>
      <c r="Q1000" s="43" t="s">
        <v>4925</v>
      </c>
      <c r="R1000" s="33">
        <v>0</v>
      </c>
      <c r="S1000" s="43" t="s">
        <v>129</v>
      </c>
      <c r="T1000" s="33">
        <v>1</v>
      </c>
      <c r="U1000" s="43" t="s">
        <v>4926</v>
      </c>
      <c r="V1000" s="33">
        <v>0</v>
      </c>
      <c r="W1000" s="43" t="s">
        <v>4927</v>
      </c>
      <c r="X1000" s="33">
        <v>0</v>
      </c>
      <c r="Y1000" s="43" t="s">
        <v>4928</v>
      </c>
      <c r="Z1000" s="65">
        <v>1</v>
      </c>
      <c r="AA1000" s="66">
        <v>0</v>
      </c>
      <c r="AB1000" s="33"/>
      <c r="AC1000" s="33"/>
      <c r="AD1000" s="33"/>
      <c r="AE1000" s="33"/>
      <c r="AF1000" s="33"/>
      <c r="AG1000" s="33"/>
      <c r="AH1000" s="33"/>
      <c r="AI1000" s="33"/>
      <c r="AJ1000" s="33"/>
      <c r="AK1000" s="33"/>
      <c r="AL1000" s="33"/>
      <c r="AM1000" s="33"/>
    </row>
    <row r="1001" spans="1:39" ht="15.75" customHeight="1">
      <c r="A1001" s="35" t="s">
        <v>45</v>
      </c>
      <c r="B1001" s="60" t="s">
        <v>63</v>
      </c>
      <c r="C1001" s="50" t="s">
        <v>67</v>
      </c>
      <c r="D1001" s="43" t="s">
        <v>4922</v>
      </c>
      <c r="E1001" s="43"/>
      <c r="F1001" s="220" t="s">
        <v>4929</v>
      </c>
      <c r="G1001" s="228">
        <f t="shared" si="802"/>
        <v>0</v>
      </c>
      <c r="H1001" s="228">
        <f t="shared" si="803"/>
        <v>0.5</v>
      </c>
      <c r="I1001" s="228">
        <f t="shared" si="804"/>
        <v>0</v>
      </c>
      <c r="J1001" s="228">
        <f t="shared" si="805"/>
        <v>0</v>
      </c>
      <c r="K1001" s="228">
        <f t="shared" si="806"/>
        <v>1</v>
      </c>
      <c r="L1001" s="228">
        <f t="shared" si="807"/>
        <v>0</v>
      </c>
      <c r="M1001" s="44" t="s">
        <v>120</v>
      </c>
      <c r="N1001" s="33">
        <v>0</v>
      </c>
      <c r="O1001" s="43" t="s">
        <v>4924</v>
      </c>
      <c r="P1001" s="33">
        <v>0.5</v>
      </c>
      <c r="Q1001" s="43" t="s">
        <v>4930</v>
      </c>
      <c r="R1001" s="33">
        <v>0</v>
      </c>
      <c r="S1001" s="43" t="s">
        <v>4931</v>
      </c>
      <c r="T1001" s="33">
        <v>0</v>
      </c>
      <c r="U1001" s="43" t="s">
        <v>129</v>
      </c>
      <c r="V1001" s="33">
        <v>1</v>
      </c>
      <c r="W1001" s="43" t="s">
        <v>4932</v>
      </c>
      <c r="X1001" s="33">
        <v>0</v>
      </c>
      <c r="Y1001" s="43" t="s">
        <v>4928</v>
      </c>
      <c r="Z1001" s="65">
        <v>1</v>
      </c>
      <c r="AA1001" s="66">
        <v>0</v>
      </c>
      <c r="AB1001" s="33"/>
      <c r="AC1001" s="33"/>
      <c r="AD1001" s="33"/>
      <c r="AE1001" s="33"/>
      <c r="AF1001" s="33"/>
      <c r="AG1001" s="33"/>
      <c r="AH1001" s="33"/>
      <c r="AI1001" s="33"/>
      <c r="AJ1001" s="33"/>
      <c r="AK1001" s="33"/>
      <c r="AL1001" s="33"/>
      <c r="AM1001" s="33"/>
    </row>
    <row r="1002" spans="1:39" ht="15.75" customHeight="1">
      <c r="A1002" s="35" t="s">
        <v>45</v>
      </c>
      <c r="B1002" s="60" t="s">
        <v>63</v>
      </c>
      <c r="C1002" s="50" t="s">
        <v>67</v>
      </c>
      <c r="D1002" s="43" t="s">
        <v>4922</v>
      </c>
      <c r="E1002" s="43"/>
      <c r="F1002" s="220" t="s">
        <v>4933</v>
      </c>
      <c r="G1002" s="228">
        <f t="shared" si="802"/>
        <v>0</v>
      </c>
      <c r="H1002" s="228">
        <f t="shared" si="803"/>
        <v>0.5</v>
      </c>
      <c r="I1002" s="228">
        <f t="shared" si="804"/>
        <v>0</v>
      </c>
      <c r="J1002" s="228">
        <f t="shared" si="805"/>
        <v>0</v>
      </c>
      <c r="K1002" s="228">
        <f t="shared" si="806"/>
        <v>1</v>
      </c>
      <c r="L1002" s="228">
        <f t="shared" si="807"/>
        <v>0</v>
      </c>
      <c r="M1002" s="44" t="s">
        <v>120</v>
      </c>
      <c r="N1002" s="33">
        <v>0</v>
      </c>
      <c r="O1002" s="43" t="s">
        <v>129</v>
      </c>
      <c r="P1002" s="33">
        <v>0.5</v>
      </c>
      <c r="Q1002" s="43" t="s">
        <v>4934</v>
      </c>
      <c r="R1002" s="33">
        <v>0</v>
      </c>
      <c r="S1002" s="43" t="s">
        <v>129</v>
      </c>
      <c r="T1002" s="33">
        <v>0</v>
      </c>
      <c r="U1002" s="43" t="s">
        <v>129</v>
      </c>
      <c r="V1002" s="33">
        <v>1</v>
      </c>
      <c r="W1002" s="43" t="s">
        <v>4935</v>
      </c>
      <c r="X1002" s="33">
        <v>0</v>
      </c>
      <c r="Y1002" s="43" t="s">
        <v>4928</v>
      </c>
      <c r="Z1002" s="65">
        <v>1</v>
      </c>
      <c r="AA1002" s="66">
        <v>0</v>
      </c>
      <c r="AB1002" s="33"/>
      <c r="AC1002" s="33"/>
      <c r="AD1002" s="33"/>
      <c r="AE1002" s="33"/>
      <c r="AF1002" s="33"/>
      <c r="AG1002" s="33"/>
      <c r="AH1002" s="33"/>
      <c r="AI1002" s="33"/>
      <c r="AJ1002" s="33"/>
      <c r="AK1002" s="33"/>
      <c r="AL1002" s="33"/>
      <c r="AM1002" s="33"/>
    </row>
    <row r="1003" spans="1:39" ht="15.75" customHeight="1">
      <c r="A1003" s="35" t="s">
        <v>45</v>
      </c>
      <c r="B1003" s="60" t="s">
        <v>63</v>
      </c>
      <c r="C1003" s="50" t="s">
        <v>67</v>
      </c>
      <c r="D1003" s="43" t="s">
        <v>4922</v>
      </c>
      <c r="E1003" s="43"/>
      <c r="F1003" s="220" t="s">
        <v>4936</v>
      </c>
      <c r="G1003" s="228">
        <f t="shared" si="802"/>
        <v>0</v>
      </c>
      <c r="H1003" s="228">
        <f t="shared" si="803"/>
        <v>0.5</v>
      </c>
      <c r="I1003" s="228">
        <f t="shared" si="804"/>
        <v>0</v>
      </c>
      <c r="J1003" s="228">
        <f t="shared" si="805"/>
        <v>0</v>
      </c>
      <c r="K1003" s="228">
        <f t="shared" si="806"/>
        <v>1</v>
      </c>
      <c r="L1003" s="228">
        <f t="shared" si="807"/>
        <v>0</v>
      </c>
      <c r="M1003" s="44" t="s">
        <v>120</v>
      </c>
      <c r="N1003" s="33">
        <v>0</v>
      </c>
      <c r="O1003" s="43" t="s">
        <v>4937</v>
      </c>
      <c r="P1003" s="33">
        <v>0.5</v>
      </c>
      <c r="Q1003" s="43" t="s">
        <v>4938</v>
      </c>
      <c r="R1003" s="33">
        <v>0</v>
      </c>
      <c r="S1003" s="43" t="s">
        <v>129</v>
      </c>
      <c r="T1003" s="33">
        <v>0</v>
      </c>
      <c r="U1003" s="43" t="s">
        <v>129</v>
      </c>
      <c r="V1003" s="33">
        <v>1</v>
      </c>
      <c r="W1003" s="43" t="s">
        <v>4939</v>
      </c>
      <c r="X1003" s="33">
        <v>0</v>
      </c>
      <c r="Y1003" s="43" t="s">
        <v>4928</v>
      </c>
      <c r="Z1003" s="65">
        <v>1</v>
      </c>
      <c r="AA1003" s="66">
        <v>0</v>
      </c>
      <c r="AB1003" s="33"/>
      <c r="AC1003" s="33"/>
      <c r="AD1003" s="33"/>
      <c r="AE1003" s="33"/>
      <c r="AF1003" s="33"/>
      <c r="AG1003" s="33"/>
      <c r="AH1003" s="33"/>
      <c r="AI1003" s="33"/>
      <c r="AJ1003" s="33"/>
      <c r="AK1003" s="33"/>
      <c r="AL1003" s="33"/>
      <c r="AM1003" s="33"/>
    </row>
    <row r="1004" spans="1:39" ht="15.75" customHeight="1">
      <c r="A1004" s="35" t="s">
        <v>45</v>
      </c>
      <c r="B1004" s="60" t="s">
        <v>63</v>
      </c>
      <c r="C1004" s="50" t="s">
        <v>67</v>
      </c>
      <c r="D1004" s="42" t="s">
        <v>4940</v>
      </c>
      <c r="E1004" s="43"/>
      <c r="F1004" s="220"/>
      <c r="G1004" s="228">
        <f t="shared" ref="G1004:L1004" si="808">ROUND(AVERAGE(G1005:G1008),2)</f>
        <v>0</v>
      </c>
      <c r="H1004" s="228">
        <f t="shared" si="808"/>
        <v>0</v>
      </c>
      <c r="I1004" s="228">
        <f t="shared" si="808"/>
        <v>0</v>
      </c>
      <c r="J1004" s="228">
        <f t="shared" si="808"/>
        <v>0</v>
      </c>
      <c r="K1004" s="228">
        <f t="shared" si="808"/>
        <v>0.38</v>
      </c>
      <c r="L1004" s="228">
        <f t="shared" si="808"/>
        <v>0</v>
      </c>
      <c r="M1004" s="73"/>
      <c r="N1004" s="33"/>
      <c r="O1004" s="43"/>
      <c r="P1004" s="33"/>
      <c r="Q1004" s="43"/>
      <c r="R1004" s="33"/>
      <c r="S1004" s="43"/>
      <c r="T1004" s="33"/>
      <c r="U1004" s="43"/>
      <c r="V1004" s="33"/>
      <c r="W1004" s="43"/>
      <c r="X1004" s="33"/>
      <c r="Y1004" s="43"/>
      <c r="Z1004" s="33"/>
      <c r="AA1004" s="33"/>
      <c r="AB1004" s="33"/>
      <c r="AC1004" s="33"/>
      <c r="AD1004" s="33"/>
      <c r="AE1004" s="33"/>
      <c r="AF1004" s="33"/>
      <c r="AG1004" s="33"/>
      <c r="AH1004" s="33"/>
      <c r="AI1004" s="33"/>
      <c r="AJ1004" s="33"/>
      <c r="AK1004" s="33"/>
      <c r="AL1004" s="33"/>
      <c r="AM1004" s="33"/>
    </row>
    <row r="1005" spans="1:39" ht="15.75" customHeight="1">
      <c r="A1005" s="35" t="s">
        <v>45</v>
      </c>
      <c r="B1005" s="60" t="s">
        <v>63</v>
      </c>
      <c r="C1005" s="50" t="s">
        <v>67</v>
      </c>
      <c r="D1005" s="43" t="s">
        <v>4940</v>
      </c>
      <c r="E1005" s="43"/>
      <c r="F1005" s="220" t="s">
        <v>4941</v>
      </c>
      <c r="G1005" s="228">
        <f t="shared" ref="G1005:G1008" si="809">IF(N1005&lt;0, "N/A", IF(N1005&gt;Z1005, 1, (N1005 - AA1005)/(Z1005-AA1005)))</f>
        <v>0</v>
      </c>
      <c r="H1005" s="228">
        <f t="shared" ref="H1005:H1008" si="810">IF(P1005&lt;0, "N/A", IF(P1005&gt;Z1005, 1, (P1005 - AA1005)/(Z1005-AA1005)))</f>
        <v>0</v>
      </c>
      <c r="I1005" s="228">
        <f t="shared" ref="I1005:I1008" si="811">IF(R1005&lt;0, "N/A", IF(R1005&gt;Z1005, 1, (R1005 - AA1005)/(Z1005-AA1005)))</f>
        <v>0</v>
      </c>
      <c r="J1005" s="228">
        <f t="shared" ref="J1005:J1008" si="812">IF(T1005&lt;0, "N/A", IF(T1005&gt;Z1005, 1, (T1005 - AA1005)/(Z1005-AA1005)))</f>
        <v>0</v>
      </c>
      <c r="K1005" s="228">
        <f t="shared" ref="K1005:K1008" si="813">IF(V1005&lt;0, "N/A", IF(V1005&gt;Z1005, 1, (V1005 - AA1005)/(Z1005-AA1005)))</f>
        <v>0</v>
      </c>
      <c r="L1005" s="228">
        <f t="shared" ref="L1005:L1008" si="814">IF(X1005&lt;0, "N/A", IF(X1005&gt;Z1005, 1, (X1005 - AA1005)/(Z1005-AA1005)))</f>
        <v>0</v>
      </c>
      <c r="M1005" s="44" t="s">
        <v>120</v>
      </c>
      <c r="N1005" s="33">
        <v>0</v>
      </c>
      <c r="O1005" s="43" t="s">
        <v>4924</v>
      </c>
      <c r="P1005" s="33">
        <v>0</v>
      </c>
      <c r="Q1005" s="43" t="s">
        <v>4942</v>
      </c>
      <c r="R1005" s="33">
        <v>0</v>
      </c>
      <c r="S1005" s="43" t="s">
        <v>129</v>
      </c>
      <c r="T1005" s="33">
        <v>0</v>
      </c>
      <c r="U1005" s="43" t="s">
        <v>4943</v>
      </c>
      <c r="V1005" s="33">
        <v>0</v>
      </c>
      <c r="W1005" s="43" t="s">
        <v>4944</v>
      </c>
      <c r="X1005" s="33">
        <v>0</v>
      </c>
      <c r="Y1005" s="43" t="s">
        <v>4928</v>
      </c>
      <c r="Z1005" s="65">
        <v>1</v>
      </c>
      <c r="AA1005" s="66">
        <v>0</v>
      </c>
      <c r="AB1005" s="33"/>
      <c r="AC1005" s="33"/>
      <c r="AD1005" s="33"/>
      <c r="AE1005" s="33"/>
      <c r="AF1005" s="33"/>
      <c r="AG1005" s="33"/>
      <c r="AH1005" s="33"/>
      <c r="AI1005" s="33"/>
      <c r="AJ1005" s="33"/>
      <c r="AK1005" s="33"/>
      <c r="AL1005" s="33"/>
      <c r="AM1005" s="33"/>
    </row>
    <row r="1006" spans="1:39" ht="15.75" customHeight="1">
      <c r="A1006" s="35" t="s">
        <v>45</v>
      </c>
      <c r="B1006" s="60" t="s">
        <v>63</v>
      </c>
      <c r="C1006" s="50" t="s">
        <v>67</v>
      </c>
      <c r="D1006" s="43" t="s">
        <v>4940</v>
      </c>
      <c r="E1006" s="43"/>
      <c r="F1006" s="220" t="s">
        <v>4945</v>
      </c>
      <c r="G1006" s="228">
        <f t="shared" si="809"/>
        <v>0</v>
      </c>
      <c r="H1006" s="228">
        <f t="shared" si="810"/>
        <v>0</v>
      </c>
      <c r="I1006" s="228">
        <f t="shared" si="811"/>
        <v>0</v>
      </c>
      <c r="J1006" s="228">
        <f t="shared" si="812"/>
        <v>0</v>
      </c>
      <c r="K1006" s="228">
        <f t="shared" si="813"/>
        <v>0.5</v>
      </c>
      <c r="L1006" s="228">
        <f t="shared" si="814"/>
        <v>0</v>
      </c>
      <c r="M1006" s="44" t="s">
        <v>120</v>
      </c>
      <c r="N1006" s="33">
        <v>0</v>
      </c>
      <c r="O1006" s="43" t="s">
        <v>4924</v>
      </c>
      <c r="P1006" s="33">
        <v>0</v>
      </c>
      <c r="Q1006" s="43" t="s">
        <v>4946</v>
      </c>
      <c r="R1006" s="33">
        <v>0</v>
      </c>
      <c r="S1006" s="43" t="s">
        <v>129</v>
      </c>
      <c r="T1006" s="33">
        <v>0</v>
      </c>
      <c r="U1006" s="43" t="s">
        <v>4947</v>
      </c>
      <c r="V1006" s="33">
        <v>0.5</v>
      </c>
      <c r="W1006" s="43" t="s">
        <v>4948</v>
      </c>
      <c r="X1006" s="33">
        <v>0</v>
      </c>
      <c r="Y1006" s="43" t="s">
        <v>4928</v>
      </c>
      <c r="Z1006" s="65">
        <v>1</v>
      </c>
      <c r="AA1006" s="66">
        <v>0</v>
      </c>
      <c r="AB1006" s="33"/>
      <c r="AC1006" s="33"/>
      <c r="AD1006" s="33"/>
      <c r="AE1006" s="33"/>
      <c r="AF1006" s="33"/>
      <c r="AG1006" s="33"/>
      <c r="AH1006" s="33"/>
      <c r="AI1006" s="33"/>
      <c r="AJ1006" s="33"/>
      <c r="AK1006" s="33"/>
      <c r="AL1006" s="33"/>
      <c r="AM1006" s="33"/>
    </row>
    <row r="1007" spans="1:39" ht="15.75" customHeight="1">
      <c r="A1007" s="35" t="s">
        <v>45</v>
      </c>
      <c r="B1007" s="60" t="s">
        <v>63</v>
      </c>
      <c r="C1007" s="50" t="s">
        <v>67</v>
      </c>
      <c r="D1007" s="43" t="s">
        <v>4940</v>
      </c>
      <c r="E1007" s="43"/>
      <c r="F1007" s="220" t="s">
        <v>4949</v>
      </c>
      <c r="G1007" s="228">
        <f t="shared" si="809"/>
        <v>0</v>
      </c>
      <c r="H1007" s="228">
        <f t="shared" si="810"/>
        <v>0</v>
      </c>
      <c r="I1007" s="228">
        <f t="shared" si="811"/>
        <v>0</v>
      </c>
      <c r="J1007" s="228">
        <f t="shared" si="812"/>
        <v>0</v>
      </c>
      <c r="K1007" s="228">
        <f t="shared" si="813"/>
        <v>0.5</v>
      </c>
      <c r="L1007" s="228">
        <f t="shared" si="814"/>
        <v>0</v>
      </c>
      <c r="M1007" s="44" t="s">
        <v>120</v>
      </c>
      <c r="N1007" s="33">
        <v>0</v>
      </c>
      <c r="O1007" s="43" t="s">
        <v>129</v>
      </c>
      <c r="P1007" s="33">
        <v>0</v>
      </c>
      <c r="Q1007" s="43" t="s">
        <v>4950</v>
      </c>
      <c r="R1007" s="33">
        <v>0</v>
      </c>
      <c r="S1007" s="43" t="s">
        <v>129</v>
      </c>
      <c r="T1007" s="33">
        <v>0</v>
      </c>
      <c r="U1007" s="43" t="s">
        <v>4947</v>
      </c>
      <c r="V1007" s="33">
        <v>0.5</v>
      </c>
      <c r="W1007" s="43" t="s">
        <v>4951</v>
      </c>
      <c r="X1007" s="33">
        <v>0</v>
      </c>
      <c r="Y1007" s="43" t="s">
        <v>4928</v>
      </c>
      <c r="Z1007" s="65">
        <v>1</v>
      </c>
      <c r="AA1007" s="66">
        <v>0</v>
      </c>
      <c r="AB1007" s="33"/>
      <c r="AC1007" s="33"/>
      <c r="AD1007" s="33"/>
      <c r="AE1007" s="33"/>
      <c r="AF1007" s="33"/>
      <c r="AG1007" s="33"/>
      <c r="AH1007" s="33"/>
      <c r="AI1007" s="33"/>
      <c r="AJ1007" s="33"/>
      <c r="AK1007" s="33"/>
      <c r="AL1007" s="33"/>
      <c r="AM1007" s="33"/>
    </row>
    <row r="1008" spans="1:39" ht="15.75" customHeight="1">
      <c r="A1008" s="35" t="s">
        <v>45</v>
      </c>
      <c r="B1008" s="60" t="s">
        <v>63</v>
      </c>
      <c r="C1008" s="50" t="s">
        <v>67</v>
      </c>
      <c r="D1008" s="43" t="s">
        <v>4940</v>
      </c>
      <c r="E1008" s="43"/>
      <c r="F1008" s="220" t="s">
        <v>4952</v>
      </c>
      <c r="G1008" s="228">
        <f t="shared" si="809"/>
        <v>0</v>
      </c>
      <c r="H1008" s="228">
        <f t="shared" si="810"/>
        <v>0</v>
      </c>
      <c r="I1008" s="228">
        <f t="shared" si="811"/>
        <v>0</v>
      </c>
      <c r="J1008" s="228">
        <f t="shared" si="812"/>
        <v>0</v>
      </c>
      <c r="K1008" s="228">
        <f t="shared" si="813"/>
        <v>0.5</v>
      </c>
      <c r="L1008" s="228">
        <f t="shared" si="814"/>
        <v>0</v>
      </c>
      <c r="M1008" s="44" t="s">
        <v>120</v>
      </c>
      <c r="N1008" s="33">
        <v>0</v>
      </c>
      <c r="O1008" s="43" t="s">
        <v>4937</v>
      </c>
      <c r="P1008" s="33">
        <v>0</v>
      </c>
      <c r="Q1008" s="43" t="s">
        <v>4953</v>
      </c>
      <c r="R1008" s="33">
        <v>0</v>
      </c>
      <c r="S1008" s="43" t="s">
        <v>129</v>
      </c>
      <c r="T1008" s="33">
        <v>0</v>
      </c>
      <c r="U1008" s="43" t="s">
        <v>4954</v>
      </c>
      <c r="V1008" s="33">
        <v>0.5</v>
      </c>
      <c r="W1008" s="43" t="s">
        <v>4951</v>
      </c>
      <c r="X1008" s="33">
        <v>0</v>
      </c>
      <c r="Y1008" s="43" t="s">
        <v>4928</v>
      </c>
      <c r="Z1008" s="65">
        <v>1</v>
      </c>
      <c r="AA1008" s="66">
        <v>0</v>
      </c>
      <c r="AB1008" s="33"/>
      <c r="AC1008" s="33"/>
      <c r="AD1008" s="33"/>
      <c r="AE1008" s="33"/>
      <c r="AF1008" s="33"/>
      <c r="AG1008" s="33"/>
      <c r="AH1008" s="33"/>
      <c r="AI1008" s="33"/>
      <c r="AJ1008" s="33"/>
      <c r="AK1008" s="33"/>
      <c r="AL1008" s="33"/>
      <c r="AM1008" s="33"/>
    </row>
    <row r="1009" spans="1:39" ht="15.75" customHeight="1">
      <c r="A1009" s="35" t="s">
        <v>45</v>
      </c>
      <c r="B1009" s="60" t="s">
        <v>63</v>
      </c>
      <c r="C1009" s="48" t="s">
        <v>4955</v>
      </c>
      <c r="D1009" s="48"/>
      <c r="E1009" s="48"/>
      <c r="F1009" s="222"/>
      <c r="G1009" s="242">
        <f t="shared" ref="G1009:L1009" si="815">ROUND(AVERAGE(G1010,G1015),2)</f>
        <v>7.0000000000000007E-2</v>
      </c>
      <c r="H1009" s="242">
        <f t="shared" si="815"/>
        <v>0.19</v>
      </c>
      <c r="I1009" s="242">
        <f t="shared" si="815"/>
        <v>0</v>
      </c>
      <c r="J1009" s="242">
        <f t="shared" si="815"/>
        <v>0.5</v>
      </c>
      <c r="K1009" s="242">
        <f t="shared" si="815"/>
        <v>0.38</v>
      </c>
      <c r="L1009" s="242">
        <f t="shared" si="815"/>
        <v>7.0000000000000007E-2</v>
      </c>
      <c r="M1009" s="53"/>
      <c r="N1009" s="54"/>
      <c r="O1009" s="50"/>
      <c r="P1009" s="54"/>
      <c r="Q1009" s="50"/>
      <c r="R1009" s="54"/>
      <c r="S1009" s="50"/>
      <c r="T1009" s="54"/>
      <c r="U1009" s="50"/>
      <c r="V1009" s="54"/>
      <c r="W1009" s="50"/>
      <c r="X1009" s="54"/>
      <c r="Y1009" s="50"/>
      <c r="Z1009" s="54"/>
      <c r="AA1009" s="54"/>
      <c r="AB1009" s="33"/>
      <c r="AC1009" s="33"/>
      <c r="AD1009" s="33"/>
      <c r="AE1009" s="33"/>
      <c r="AF1009" s="33"/>
      <c r="AG1009" s="33"/>
      <c r="AH1009" s="33"/>
      <c r="AI1009" s="33"/>
      <c r="AJ1009" s="33"/>
      <c r="AK1009" s="33"/>
      <c r="AL1009" s="33"/>
      <c r="AM1009" s="33"/>
    </row>
    <row r="1010" spans="1:39" ht="15.75" customHeight="1">
      <c r="A1010" s="35" t="s">
        <v>45</v>
      </c>
      <c r="B1010" s="60" t="s">
        <v>63</v>
      </c>
      <c r="C1010" s="50" t="s">
        <v>4955</v>
      </c>
      <c r="D1010" s="42" t="s">
        <v>4956</v>
      </c>
      <c r="E1010" s="42"/>
      <c r="F1010" s="220"/>
      <c r="G1010" s="228">
        <f t="shared" ref="G1010:L1010" si="816">ROUND(AVERAGE(G1011:G1014),2)</f>
        <v>0.13</v>
      </c>
      <c r="H1010" s="228">
        <f t="shared" si="816"/>
        <v>0.38</v>
      </c>
      <c r="I1010" s="228">
        <f t="shared" si="816"/>
        <v>0</v>
      </c>
      <c r="J1010" s="228">
        <f t="shared" si="816"/>
        <v>0.5</v>
      </c>
      <c r="K1010" s="228">
        <f t="shared" si="816"/>
        <v>0.5</v>
      </c>
      <c r="L1010" s="228">
        <f t="shared" si="816"/>
        <v>0.13</v>
      </c>
      <c r="M1010" s="73"/>
      <c r="N1010" s="33"/>
      <c r="O1010" s="43"/>
      <c r="P1010" s="33"/>
      <c r="Q1010" s="43"/>
      <c r="R1010" s="33"/>
      <c r="S1010" s="43"/>
      <c r="T1010" s="33"/>
      <c r="U1010" s="43"/>
      <c r="V1010" s="33"/>
      <c r="W1010" s="43"/>
      <c r="X1010" s="33"/>
      <c r="Y1010" s="43"/>
      <c r="Z1010" s="33"/>
      <c r="AA1010" s="33"/>
      <c r="AB1010" s="33"/>
      <c r="AC1010" s="33"/>
      <c r="AD1010" s="33"/>
      <c r="AE1010" s="33"/>
      <c r="AF1010" s="33"/>
      <c r="AG1010" s="33"/>
      <c r="AH1010" s="33"/>
      <c r="AI1010" s="33"/>
      <c r="AJ1010" s="33"/>
      <c r="AK1010" s="33"/>
      <c r="AL1010" s="33"/>
      <c r="AM1010" s="33"/>
    </row>
    <row r="1011" spans="1:39" ht="15.75" customHeight="1">
      <c r="A1011" s="35" t="s">
        <v>45</v>
      </c>
      <c r="B1011" s="60" t="s">
        <v>63</v>
      </c>
      <c r="C1011" s="50" t="s">
        <v>4955</v>
      </c>
      <c r="D1011" s="43" t="s">
        <v>4956</v>
      </c>
      <c r="E1011" s="43"/>
      <c r="F1011" s="220" t="s">
        <v>4957</v>
      </c>
      <c r="G1011" s="228">
        <f t="shared" ref="G1011:G1014" si="817">IF(N1011&lt;0, "N/A", IF(N1011&gt;Z1011, 1, (N1011 - AA1011)/(Z1011-AA1011)))</f>
        <v>0</v>
      </c>
      <c r="H1011" s="228">
        <f t="shared" ref="H1011:H1014" si="818">IF(P1011&lt;0, "N/A", IF(P1011&gt;Z1011, 1, (P1011 - AA1011)/(Z1011-AA1011)))</f>
        <v>0</v>
      </c>
      <c r="I1011" s="228">
        <f t="shared" ref="I1011:I1014" si="819">IF(R1011&lt;0, "N/A", IF(R1011&gt;Z1011, 1, (R1011 - AA1011)/(Z1011-AA1011)))</f>
        <v>0</v>
      </c>
      <c r="J1011" s="228">
        <f t="shared" ref="J1011:J1014" si="820">IF(T1011&lt;0, "N/A", IF(T1011&gt;Z1011, 1, (T1011 - AA1011)/(Z1011-AA1011)))</f>
        <v>0</v>
      </c>
      <c r="K1011" s="228">
        <f t="shared" ref="K1011:K1014" si="821">IF(V1011&lt;0, "N/A", IF(V1011&gt;Z1011, 1, (V1011 - AA1011)/(Z1011-AA1011)))</f>
        <v>0</v>
      </c>
      <c r="L1011" s="228">
        <f t="shared" ref="L1011:L1014" si="822">IF(X1011&lt;0, "N/A", IF(X1011&gt;Z1011, 1, (X1011 - AA1011)/(Z1011-AA1011)))</f>
        <v>0</v>
      </c>
      <c r="M1011" s="44" t="s">
        <v>120</v>
      </c>
      <c r="N1011" s="33">
        <v>0</v>
      </c>
      <c r="O1011" s="43" t="s">
        <v>129</v>
      </c>
      <c r="P1011" s="33">
        <v>0</v>
      </c>
      <c r="Q1011" s="43" t="s">
        <v>4958</v>
      </c>
      <c r="R1011" s="33">
        <v>0</v>
      </c>
      <c r="S1011" s="43" t="s">
        <v>129</v>
      </c>
      <c r="T1011" s="33">
        <v>0</v>
      </c>
      <c r="U1011" s="43" t="s">
        <v>129</v>
      </c>
      <c r="V1011" s="33">
        <v>0</v>
      </c>
      <c r="W1011" s="43" t="s">
        <v>4959</v>
      </c>
      <c r="X1011" s="33">
        <v>0</v>
      </c>
      <c r="Y1011" s="43" t="s">
        <v>4960</v>
      </c>
      <c r="Z1011" s="65">
        <v>1</v>
      </c>
      <c r="AA1011" s="66">
        <v>0</v>
      </c>
      <c r="AB1011" s="33"/>
      <c r="AC1011" s="33"/>
      <c r="AD1011" s="33"/>
      <c r="AE1011" s="33"/>
      <c r="AF1011" s="33"/>
      <c r="AG1011" s="33"/>
      <c r="AH1011" s="33"/>
      <c r="AI1011" s="33"/>
      <c r="AJ1011" s="33"/>
      <c r="AK1011" s="33"/>
      <c r="AL1011" s="33"/>
      <c r="AM1011" s="33"/>
    </row>
    <row r="1012" spans="1:39" ht="15.75" customHeight="1">
      <c r="A1012" s="35" t="s">
        <v>45</v>
      </c>
      <c r="B1012" s="60" t="s">
        <v>63</v>
      </c>
      <c r="C1012" s="50" t="s">
        <v>4955</v>
      </c>
      <c r="D1012" s="43" t="s">
        <v>4956</v>
      </c>
      <c r="E1012" s="43"/>
      <c r="F1012" s="220" t="s">
        <v>4961</v>
      </c>
      <c r="G1012" s="228">
        <f t="shared" si="817"/>
        <v>0</v>
      </c>
      <c r="H1012" s="228">
        <f t="shared" si="818"/>
        <v>0.5</v>
      </c>
      <c r="I1012" s="228">
        <f t="shared" si="819"/>
        <v>0</v>
      </c>
      <c r="J1012" s="228">
        <f t="shared" si="820"/>
        <v>0</v>
      </c>
      <c r="K1012" s="228">
        <f t="shared" si="821"/>
        <v>1</v>
      </c>
      <c r="L1012" s="228">
        <f t="shared" si="822"/>
        <v>0</v>
      </c>
      <c r="M1012" s="44" t="s">
        <v>120</v>
      </c>
      <c r="N1012" s="33">
        <v>0</v>
      </c>
      <c r="O1012" s="43" t="s">
        <v>129</v>
      </c>
      <c r="P1012" s="33">
        <v>0.5</v>
      </c>
      <c r="Q1012" s="43" t="s">
        <v>4962</v>
      </c>
      <c r="R1012" s="33">
        <v>0</v>
      </c>
      <c r="S1012" s="43" t="s">
        <v>129</v>
      </c>
      <c r="T1012" s="33">
        <v>0</v>
      </c>
      <c r="U1012" s="43" t="s">
        <v>129</v>
      </c>
      <c r="V1012" s="33">
        <v>1</v>
      </c>
      <c r="W1012" s="43" t="s">
        <v>4963</v>
      </c>
      <c r="X1012" s="33">
        <v>0</v>
      </c>
      <c r="Y1012" s="43" t="s">
        <v>4964</v>
      </c>
      <c r="Z1012" s="65">
        <v>1</v>
      </c>
      <c r="AA1012" s="66">
        <v>0</v>
      </c>
      <c r="AB1012" s="33"/>
      <c r="AC1012" s="33"/>
      <c r="AD1012" s="33"/>
      <c r="AE1012" s="33"/>
      <c r="AF1012" s="33"/>
      <c r="AG1012" s="33"/>
      <c r="AH1012" s="33"/>
      <c r="AI1012" s="33"/>
      <c r="AJ1012" s="33"/>
      <c r="AK1012" s="33"/>
      <c r="AL1012" s="33"/>
      <c r="AM1012" s="33"/>
    </row>
    <row r="1013" spans="1:39" ht="15.75" customHeight="1">
      <c r="A1013" s="35" t="s">
        <v>45</v>
      </c>
      <c r="B1013" s="60" t="s">
        <v>63</v>
      </c>
      <c r="C1013" s="50" t="s">
        <v>4955</v>
      </c>
      <c r="D1013" s="43" t="s">
        <v>4956</v>
      </c>
      <c r="E1013" s="43"/>
      <c r="F1013" s="220" t="s">
        <v>4965</v>
      </c>
      <c r="G1013" s="228">
        <f t="shared" si="817"/>
        <v>0</v>
      </c>
      <c r="H1013" s="228">
        <f t="shared" si="818"/>
        <v>0.5</v>
      </c>
      <c r="I1013" s="228">
        <f t="shared" si="819"/>
        <v>0</v>
      </c>
      <c r="J1013" s="228">
        <f t="shared" si="820"/>
        <v>1</v>
      </c>
      <c r="K1013" s="228">
        <f t="shared" si="821"/>
        <v>0</v>
      </c>
      <c r="L1013" s="228">
        <f t="shared" si="822"/>
        <v>0</v>
      </c>
      <c r="M1013" s="44" t="s">
        <v>120</v>
      </c>
      <c r="N1013" s="33">
        <v>0</v>
      </c>
      <c r="O1013" s="43" t="s">
        <v>129</v>
      </c>
      <c r="P1013" s="33">
        <v>0.5</v>
      </c>
      <c r="Q1013" s="43" t="s">
        <v>4966</v>
      </c>
      <c r="R1013" s="33">
        <v>0</v>
      </c>
      <c r="S1013" s="43" t="s">
        <v>129</v>
      </c>
      <c r="T1013" s="33">
        <v>1</v>
      </c>
      <c r="U1013" s="43" t="s">
        <v>4967</v>
      </c>
      <c r="V1013" s="33">
        <v>0</v>
      </c>
      <c r="W1013" s="43" t="s">
        <v>129</v>
      </c>
      <c r="X1013" s="33">
        <v>0</v>
      </c>
      <c r="Y1013" s="43" t="s">
        <v>4968</v>
      </c>
      <c r="Z1013" s="65">
        <v>1</v>
      </c>
      <c r="AA1013" s="66">
        <v>0</v>
      </c>
      <c r="AB1013" s="33"/>
      <c r="AC1013" s="33"/>
      <c r="AD1013" s="33"/>
      <c r="AE1013" s="33"/>
      <c r="AF1013" s="33"/>
      <c r="AG1013" s="33"/>
      <c r="AH1013" s="33"/>
      <c r="AI1013" s="33"/>
      <c r="AJ1013" s="33"/>
      <c r="AK1013" s="33"/>
      <c r="AL1013" s="33"/>
      <c r="AM1013" s="33"/>
    </row>
    <row r="1014" spans="1:39" ht="15.75" customHeight="1">
      <c r="A1014" s="35" t="s">
        <v>45</v>
      </c>
      <c r="B1014" s="60" t="s">
        <v>63</v>
      </c>
      <c r="C1014" s="50" t="s">
        <v>4955</v>
      </c>
      <c r="D1014" s="43" t="s">
        <v>4956</v>
      </c>
      <c r="E1014" s="43"/>
      <c r="F1014" s="220" t="s">
        <v>4969</v>
      </c>
      <c r="G1014" s="228">
        <f t="shared" si="817"/>
        <v>0.5</v>
      </c>
      <c r="H1014" s="228">
        <f t="shared" si="818"/>
        <v>0.5</v>
      </c>
      <c r="I1014" s="228">
        <f t="shared" si="819"/>
        <v>0</v>
      </c>
      <c r="J1014" s="228">
        <f t="shared" si="820"/>
        <v>1</v>
      </c>
      <c r="K1014" s="228">
        <f t="shared" si="821"/>
        <v>1</v>
      </c>
      <c r="L1014" s="228">
        <f t="shared" si="822"/>
        <v>0.5</v>
      </c>
      <c r="M1014" s="44" t="s">
        <v>120</v>
      </c>
      <c r="N1014" s="33">
        <v>0.5</v>
      </c>
      <c r="O1014" s="43" t="s">
        <v>4937</v>
      </c>
      <c r="P1014" s="33">
        <v>0.5</v>
      </c>
      <c r="Q1014" s="43" t="s">
        <v>4970</v>
      </c>
      <c r="R1014" s="33">
        <v>0</v>
      </c>
      <c r="S1014" s="43" t="s">
        <v>129</v>
      </c>
      <c r="T1014" s="33">
        <v>1</v>
      </c>
      <c r="U1014" s="43" t="s">
        <v>4971</v>
      </c>
      <c r="V1014" s="33">
        <v>1</v>
      </c>
      <c r="W1014" s="43" t="s">
        <v>4972</v>
      </c>
      <c r="X1014" s="33">
        <v>0.5</v>
      </c>
      <c r="Y1014" s="43" t="s">
        <v>4973</v>
      </c>
      <c r="Z1014" s="65">
        <v>1</v>
      </c>
      <c r="AA1014" s="66">
        <v>0</v>
      </c>
      <c r="AB1014" s="33"/>
      <c r="AC1014" s="33"/>
      <c r="AD1014" s="33"/>
      <c r="AE1014" s="33"/>
      <c r="AF1014" s="33"/>
      <c r="AG1014" s="33"/>
      <c r="AH1014" s="33"/>
      <c r="AI1014" s="33"/>
      <c r="AJ1014" s="33"/>
      <c r="AK1014" s="33"/>
      <c r="AL1014" s="33"/>
      <c r="AM1014" s="33"/>
    </row>
    <row r="1015" spans="1:39" ht="15.75" customHeight="1">
      <c r="A1015" s="35" t="s">
        <v>45</v>
      </c>
      <c r="B1015" s="60" t="s">
        <v>63</v>
      </c>
      <c r="C1015" s="50" t="s">
        <v>4955</v>
      </c>
      <c r="D1015" s="42" t="s">
        <v>4974</v>
      </c>
      <c r="E1015" s="43"/>
      <c r="F1015" s="220"/>
      <c r="G1015" s="228">
        <f t="shared" ref="G1015:L1015" si="823">ROUND(AVERAGE(G1016:G1019),2)</f>
        <v>0</v>
      </c>
      <c r="H1015" s="228">
        <f t="shared" si="823"/>
        <v>0</v>
      </c>
      <c r="I1015" s="228">
        <f t="shared" si="823"/>
        <v>0</v>
      </c>
      <c r="J1015" s="228">
        <f t="shared" si="823"/>
        <v>0.5</v>
      </c>
      <c r="K1015" s="228">
        <f t="shared" si="823"/>
        <v>0.25</v>
      </c>
      <c r="L1015" s="228">
        <f t="shared" si="823"/>
        <v>0</v>
      </c>
      <c r="M1015" s="73"/>
      <c r="N1015" s="33"/>
      <c r="O1015" s="43"/>
      <c r="P1015" s="33"/>
      <c r="Q1015" s="43"/>
      <c r="R1015" s="33"/>
      <c r="S1015" s="43"/>
      <c r="T1015" s="33"/>
      <c r="U1015" s="43"/>
      <c r="V1015" s="33"/>
      <c r="W1015" s="43"/>
      <c r="X1015" s="33"/>
      <c r="Y1015" s="43"/>
      <c r="Z1015" s="33"/>
      <c r="AA1015" s="33"/>
      <c r="AB1015" s="33"/>
      <c r="AC1015" s="33"/>
      <c r="AD1015" s="33"/>
      <c r="AE1015" s="33"/>
      <c r="AF1015" s="33"/>
      <c r="AG1015" s="33"/>
      <c r="AH1015" s="33"/>
      <c r="AI1015" s="33"/>
      <c r="AJ1015" s="33"/>
      <c r="AK1015" s="33"/>
      <c r="AL1015" s="33"/>
      <c r="AM1015" s="33"/>
    </row>
    <row r="1016" spans="1:39" ht="15.75" customHeight="1">
      <c r="A1016" s="35" t="s">
        <v>45</v>
      </c>
      <c r="B1016" s="60" t="s">
        <v>63</v>
      </c>
      <c r="C1016" s="50" t="s">
        <v>4955</v>
      </c>
      <c r="D1016" s="43" t="s">
        <v>4974</v>
      </c>
      <c r="E1016" s="43"/>
      <c r="F1016" s="220" t="s">
        <v>4975</v>
      </c>
      <c r="G1016" s="228">
        <f t="shared" ref="G1016:G1019" si="824">IF(N1016&lt;0, "N/A", IF(N1016&gt;Z1016, 1, (N1016 - AA1016)/(Z1016-AA1016)))</f>
        <v>0</v>
      </c>
      <c r="H1016" s="228">
        <f t="shared" ref="H1016:H1019" si="825">IF(P1016&lt;0, "N/A", IF(P1016&gt;Z1016, 1, (P1016 - AA1016)/(Z1016-AA1016)))</f>
        <v>0</v>
      </c>
      <c r="I1016" s="228">
        <f t="shared" ref="I1016:I1019" si="826">IF(R1016&lt;0, "N/A", IF(R1016&gt;Z1016, 1, (R1016 - AA1016)/(Z1016-AA1016)))</f>
        <v>0</v>
      </c>
      <c r="J1016" s="228">
        <f t="shared" ref="J1016:J1019" si="827">IF(T1016&lt;0, "N/A", IF(T1016&gt;Z1016, 1, (T1016 - AA1016)/(Z1016-AA1016)))</f>
        <v>0</v>
      </c>
      <c r="K1016" s="228">
        <f t="shared" ref="K1016:K1019" si="828">IF(V1016&lt;0, "N/A", IF(V1016&gt;Z1016, 1, (V1016 - AA1016)/(Z1016-AA1016)))</f>
        <v>0</v>
      </c>
      <c r="L1016" s="228">
        <f t="shared" ref="L1016:L1019" si="829">IF(X1016&lt;0, "N/A", IF(X1016&gt;Z1016, 1, (X1016 - AA1016)/(Z1016-AA1016)))</f>
        <v>0</v>
      </c>
      <c r="M1016" s="44" t="s">
        <v>120</v>
      </c>
      <c r="N1016" s="33">
        <v>0</v>
      </c>
      <c r="O1016" s="43" t="s">
        <v>129</v>
      </c>
      <c r="P1016" s="33">
        <v>0</v>
      </c>
      <c r="Q1016" s="43" t="s">
        <v>4976</v>
      </c>
      <c r="R1016" s="33">
        <v>0</v>
      </c>
      <c r="S1016" s="43" t="s">
        <v>129</v>
      </c>
      <c r="T1016" s="33">
        <v>0</v>
      </c>
      <c r="U1016" s="43" t="s">
        <v>4954</v>
      </c>
      <c r="V1016" s="185">
        <v>0</v>
      </c>
      <c r="W1016" s="186" t="s">
        <v>129</v>
      </c>
      <c r="X1016" s="33">
        <v>0</v>
      </c>
      <c r="Y1016" s="43" t="s">
        <v>4977</v>
      </c>
      <c r="Z1016" s="65">
        <v>1</v>
      </c>
      <c r="AA1016" s="66">
        <v>0</v>
      </c>
      <c r="AB1016" s="33"/>
      <c r="AC1016" s="33"/>
      <c r="AD1016" s="33"/>
      <c r="AE1016" s="33"/>
      <c r="AF1016" s="33"/>
      <c r="AG1016" s="33"/>
      <c r="AH1016" s="33"/>
      <c r="AI1016" s="33"/>
      <c r="AJ1016" s="33"/>
      <c r="AK1016" s="33"/>
      <c r="AL1016" s="33"/>
      <c r="AM1016" s="33"/>
    </row>
    <row r="1017" spans="1:39" ht="15.75" customHeight="1">
      <c r="A1017" s="35" t="s">
        <v>45</v>
      </c>
      <c r="B1017" s="60" t="s">
        <v>63</v>
      </c>
      <c r="C1017" s="50" t="s">
        <v>4955</v>
      </c>
      <c r="D1017" s="43" t="s">
        <v>4974</v>
      </c>
      <c r="E1017" s="43"/>
      <c r="F1017" s="220" t="s">
        <v>4978</v>
      </c>
      <c r="G1017" s="228">
        <f t="shared" si="824"/>
        <v>0</v>
      </c>
      <c r="H1017" s="228">
        <f t="shared" si="825"/>
        <v>0</v>
      </c>
      <c r="I1017" s="228">
        <f t="shared" si="826"/>
        <v>0</v>
      </c>
      <c r="J1017" s="228">
        <f t="shared" si="827"/>
        <v>0</v>
      </c>
      <c r="K1017" s="228">
        <f t="shared" si="828"/>
        <v>0.5</v>
      </c>
      <c r="L1017" s="228">
        <f t="shared" si="829"/>
        <v>0</v>
      </c>
      <c r="M1017" s="44" t="s">
        <v>120</v>
      </c>
      <c r="N1017" s="33">
        <v>0</v>
      </c>
      <c r="O1017" s="43" t="s">
        <v>129</v>
      </c>
      <c r="P1017" s="33">
        <v>0</v>
      </c>
      <c r="Q1017" s="43" t="s">
        <v>4979</v>
      </c>
      <c r="R1017" s="33">
        <v>0</v>
      </c>
      <c r="S1017" s="43" t="s">
        <v>129</v>
      </c>
      <c r="T1017" s="33">
        <v>0</v>
      </c>
      <c r="U1017" s="43" t="s">
        <v>4954</v>
      </c>
      <c r="V1017" s="33">
        <v>0.5</v>
      </c>
      <c r="W1017" s="43" t="s">
        <v>4980</v>
      </c>
      <c r="X1017" s="33">
        <v>0</v>
      </c>
      <c r="Y1017" s="43" t="s">
        <v>4977</v>
      </c>
      <c r="Z1017" s="65">
        <v>1</v>
      </c>
      <c r="AA1017" s="66">
        <v>0</v>
      </c>
      <c r="AB1017" s="33"/>
      <c r="AC1017" s="33"/>
      <c r="AD1017" s="33"/>
      <c r="AE1017" s="33"/>
      <c r="AF1017" s="33"/>
      <c r="AG1017" s="33"/>
      <c r="AH1017" s="33"/>
      <c r="AI1017" s="33"/>
      <c r="AJ1017" s="33"/>
      <c r="AK1017" s="33"/>
      <c r="AL1017" s="33"/>
      <c r="AM1017" s="33"/>
    </row>
    <row r="1018" spans="1:39" ht="15.75" customHeight="1">
      <c r="A1018" s="35" t="s">
        <v>45</v>
      </c>
      <c r="B1018" s="60" t="s">
        <v>63</v>
      </c>
      <c r="C1018" s="50" t="s">
        <v>4955</v>
      </c>
      <c r="D1018" s="43" t="s">
        <v>4974</v>
      </c>
      <c r="E1018" s="43"/>
      <c r="F1018" s="220" t="s">
        <v>4981</v>
      </c>
      <c r="G1018" s="228">
        <f t="shared" si="824"/>
        <v>0</v>
      </c>
      <c r="H1018" s="228">
        <f t="shared" si="825"/>
        <v>0</v>
      </c>
      <c r="I1018" s="228">
        <f t="shared" si="826"/>
        <v>0</v>
      </c>
      <c r="J1018" s="228">
        <f t="shared" si="827"/>
        <v>1</v>
      </c>
      <c r="K1018" s="228">
        <f t="shared" si="828"/>
        <v>0</v>
      </c>
      <c r="L1018" s="228">
        <f t="shared" si="829"/>
        <v>0</v>
      </c>
      <c r="M1018" s="44" t="s">
        <v>120</v>
      </c>
      <c r="N1018" s="33">
        <v>0</v>
      </c>
      <c r="O1018" s="43" t="s">
        <v>129</v>
      </c>
      <c r="P1018" s="33">
        <v>0</v>
      </c>
      <c r="Q1018" s="43" t="s">
        <v>4982</v>
      </c>
      <c r="R1018" s="33">
        <v>0</v>
      </c>
      <c r="S1018" s="43" t="s">
        <v>129</v>
      </c>
      <c r="T1018" s="33">
        <v>1</v>
      </c>
      <c r="U1018" s="43" t="s">
        <v>129</v>
      </c>
      <c r="V1018" s="185">
        <v>0</v>
      </c>
      <c r="W1018" s="43" t="s">
        <v>129</v>
      </c>
      <c r="X1018" s="33">
        <v>0</v>
      </c>
      <c r="Y1018" s="43" t="s">
        <v>4983</v>
      </c>
      <c r="Z1018" s="65">
        <v>1</v>
      </c>
      <c r="AA1018" s="66">
        <v>0</v>
      </c>
      <c r="AB1018" s="33"/>
      <c r="AC1018" s="33"/>
      <c r="AD1018" s="33"/>
      <c r="AE1018" s="33"/>
      <c r="AF1018" s="33"/>
      <c r="AG1018" s="33"/>
      <c r="AH1018" s="33"/>
      <c r="AI1018" s="33"/>
      <c r="AJ1018" s="33"/>
      <c r="AK1018" s="33"/>
      <c r="AL1018" s="33"/>
      <c r="AM1018" s="33"/>
    </row>
    <row r="1019" spans="1:39" ht="15.75" customHeight="1">
      <c r="A1019" s="35" t="s">
        <v>45</v>
      </c>
      <c r="B1019" s="60" t="s">
        <v>63</v>
      </c>
      <c r="C1019" s="50" t="s">
        <v>4955</v>
      </c>
      <c r="D1019" s="43" t="s">
        <v>4974</v>
      </c>
      <c r="E1019" s="43"/>
      <c r="F1019" s="220" t="s">
        <v>4984</v>
      </c>
      <c r="G1019" s="228">
        <f t="shared" si="824"/>
        <v>0</v>
      </c>
      <c r="H1019" s="228">
        <f t="shared" si="825"/>
        <v>0</v>
      </c>
      <c r="I1019" s="228">
        <f t="shared" si="826"/>
        <v>0</v>
      </c>
      <c r="J1019" s="228">
        <f t="shared" si="827"/>
        <v>1</v>
      </c>
      <c r="K1019" s="228">
        <f t="shared" si="828"/>
        <v>0.5</v>
      </c>
      <c r="L1019" s="228">
        <f t="shared" si="829"/>
        <v>0</v>
      </c>
      <c r="M1019" s="44" t="s">
        <v>120</v>
      </c>
      <c r="N1019" s="33">
        <v>0</v>
      </c>
      <c r="O1019" s="43" t="s">
        <v>129</v>
      </c>
      <c r="P1019" s="33">
        <v>0</v>
      </c>
      <c r="Q1019" s="43" t="s">
        <v>4985</v>
      </c>
      <c r="R1019" s="33">
        <v>0</v>
      </c>
      <c r="S1019" s="43" t="s">
        <v>129</v>
      </c>
      <c r="T1019" s="33">
        <v>1</v>
      </c>
      <c r="U1019" s="43" t="s">
        <v>129</v>
      </c>
      <c r="V1019" s="33">
        <v>0.5</v>
      </c>
      <c r="W1019" s="43" t="s">
        <v>4980</v>
      </c>
      <c r="X1019" s="33">
        <v>0</v>
      </c>
      <c r="Y1019" s="43" t="s">
        <v>4986</v>
      </c>
      <c r="Z1019" s="65">
        <v>1</v>
      </c>
      <c r="AA1019" s="66">
        <v>0</v>
      </c>
      <c r="AB1019" s="33"/>
      <c r="AC1019" s="33"/>
      <c r="AD1019" s="33"/>
      <c r="AE1019" s="33"/>
      <c r="AF1019" s="33"/>
      <c r="AG1019" s="33"/>
      <c r="AH1019" s="33"/>
      <c r="AI1019" s="33"/>
      <c r="AJ1019" s="33"/>
      <c r="AK1019" s="33"/>
      <c r="AL1019" s="33"/>
      <c r="AM1019" s="33"/>
    </row>
    <row r="1020" spans="1:39" ht="15.75" customHeight="1">
      <c r="A1020" s="35" t="s">
        <v>45</v>
      </c>
      <c r="B1020" s="60" t="s">
        <v>63</v>
      </c>
      <c r="C1020" s="48" t="s">
        <v>69</v>
      </c>
      <c r="D1020" s="48"/>
      <c r="E1020" s="48"/>
      <c r="F1020" s="222"/>
      <c r="G1020" s="242">
        <f t="shared" ref="G1020:L1020" si="830">ROUND(AVERAGE(G1021:G1024),2)</f>
        <v>0.5</v>
      </c>
      <c r="H1020" s="242">
        <f t="shared" si="830"/>
        <v>0.5</v>
      </c>
      <c r="I1020" s="242">
        <f t="shared" si="830"/>
        <v>0.25</v>
      </c>
      <c r="J1020" s="242">
        <f t="shared" si="830"/>
        <v>1</v>
      </c>
      <c r="K1020" s="242">
        <f t="shared" si="830"/>
        <v>0.63</v>
      </c>
      <c r="L1020" s="242">
        <f t="shared" si="830"/>
        <v>0.5</v>
      </c>
      <c r="M1020" s="53"/>
      <c r="N1020" s="54"/>
      <c r="O1020" s="50"/>
      <c r="P1020" s="54"/>
      <c r="Q1020" s="50"/>
      <c r="R1020" s="54"/>
      <c r="S1020" s="50"/>
      <c r="T1020" s="54"/>
      <c r="U1020" s="50"/>
      <c r="V1020" s="54"/>
      <c r="W1020" s="50"/>
      <c r="X1020" s="54"/>
      <c r="Y1020" s="50"/>
      <c r="Z1020" s="54"/>
      <c r="AA1020" s="54"/>
      <c r="AB1020" s="33"/>
      <c r="AC1020" s="33"/>
      <c r="AD1020" s="33"/>
      <c r="AE1020" s="33"/>
      <c r="AF1020" s="33"/>
      <c r="AG1020" s="33"/>
      <c r="AH1020" s="33"/>
      <c r="AI1020" s="33"/>
      <c r="AJ1020" s="33"/>
      <c r="AK1020" s="33"/>
      <c r="AL1020" s="33"/>
      <c r="AM1020" s="33"/>
    </row>
    <row r="1021" spans="1:39" ht="15.75" customHeight="1">
      <c r="A1021" s="35" t="s">
        <v>45</v>
      </c>
      <c r="B1021" s="60" t="s">
        <v>63</v>
      </c>
      <c r="C1021" s="50" t="s">
        <v>69</v>
      </c>
      <c r="D1021" s="43"/>
      <c r="E1021" s="43"/>
      <c r="F1021" s="220" t="s">
        <v>4987</v>
      </c>
      <c r="G1021" s="228">
        <f t="shared" ref="G1021:G1024" si="831">IF(N1021&lt;0, "N/A", IF(N1021&gt;Z1021, 1, (N1021 - AA1021)/(Z1021-AA1021)))</f>
        <v>0.5</v>
      </c>
      <c r="H1021" s="228">
        <f t="shared" ref="H1021:H1024" si="832">IF(P1021&lt;0, "N/A", IF(P1021&gt;Z1021, 1, (P1021 - AA1021)/(Z1021-AA1021)))</f>
        <v>1</v>
      </c>
      <c r="I1021" s="228">
        <f t="shared" ref="I1021:I1024" si="833">IF(R1021&lt;0, "N/A", IF(R1021&gt;Z1021, 1, (R1021 - AA1021)/(Z1021-AA1021)))</f>
        <v>0.5</v>
      </c>
      <c r="J1021" s="228">
        <f t="shared" ref="J1021:J1024" si="834">IF(T1021&lt;0, "N/A", IF(T1021&gt;Z1021, 1, (T1021 - AA1021)/(Z1021-AA1021)))</f>
        <v>1</v>
      </c>
      <c r="K1021" s="228">
        <f t="shared" ref="K1021:K1024" si="835">IF(V1021&lt;0, "N/A", IF(V1021&gt;Z1021, 1, (V1021 - AA1021)/(Z1021-AA1021)))</f>
        <v>1</v>
      </c>
      <c r="L1021" s="228">
        <f t="shared" ref="L1021:L1024" si="836">IF(X1021&lt;0, "N/A", IF(X1021&gt;Z1021, 1, (X1021 - AA1021)/(Z1021-AA1021)))</f>
        <v>1</v>
      </c>
      <c r="M1021" s="44" t="s">
        <v>120</v>
      </c>
      <c r="N1021" s="185">
        <v>0.5</v>
      </c>
      <c r="O1021" s="43" t="s">
        <v>4988</v>
      </c>
      <c r="P1021" s="33">
        <v>1</v>
      </c>
      <c r="Q1021" s="43" t="s">
        <v>4989</v>
      </c>
      <c r="R1021" s="33">
        <v>0.5</v>
      </c>
      <c r="S1021" s="43" t="s">
        <v>4990</v>
      </c>
      <c r="T1021" s="33">
        <v>1</v>
      </c>
      <c r="U1021" s="43" t="s">
        <v>4991</v>
      </c>
      <c r="V1021" s="33">
        <v>1</v>
      </c>
      <c r="W1021" s="43" t="s">
        <v>129</v>
      </c>
      <c r="X1021" s="33">
        <v>1</v>
      </c>
      <c r="Y1021" s="43" t="s">
        <v>4992</v>
      </c>
      <c r="Z1021" s="65">
        <v>1</v>
      </c>
      <c r="AA1021" s="66">
        <v>0</v>
      </c>
      <c r="AB1021" s="33"/>
      <c r="AC1021" s="33"/>
      <c r="AD1021" s="33"/>
      <c r="AE1021" s="33"/>
      <c r="AF1021" s="33"/>
      <c r="AG1021" s="33"/>
      <c r="AH1021" s="33"/>
      <c r="AI1021" s="33"/>
      <c r="AJ1021" s="33"/>
      <c r="AK1021" s="33"/>
      <c r="AL1021" s="33"/>
      <c r="AM1021" s="33"/>
    </row>
    <row r="1022" spans="1:39" ht="15.75" customHeight="1">
      <c r="A1022" s="35" t="s">
        <v>45</v>
      </c>
      <c r="B1022" s="60" t="s">
        <v>63</v>
      </c>
      <c r="C1022" s="50" t="s">
        <v>69</v>
      </c>
      <c r="D1022" s="43"/>
      <c r="E1022" s="43"/>
      <c r="F1022" s="220" t="s">
        <v>4993</v>
      </c>
      <c r="G1022" s="228">
        <f t="shared" si="831"/>
        <v>0</v>
      </c>
      <c r="H1022" s="228">
        <f t="shared" si="832"/>
        <v>0.5</v>
      </c>
      <c r="I1022" s="228">
        <f t="shared" si="833"/>
        <v>0</v>
      </c>
      <c r="J1022" s="228">
        <f t="shared" si="834"/>
        <v>1</v>
      </c>
      <c r="K1022" s="228">
        <f t="shared" si="835"/>
        <v>0.5</v>
      </c>
      <c r="L1022" s="228">
        <f t="shared" si="836"/>
        <v>0</v>
      </c>
      <c r="M1022" s="44" t="s">
        <v>120</v>
      </c>
      <c r="N1022" s="33">
        <v>0</v>
      </c>
      <c r="O1022" s="186" t="s">
        <v>129</v>
      </c>
      <c r="P1022" s="33">
        <v>0.5</v>
      </c>
      <c r="Q1022" s="43" t="s">
        <v>4994</v>
      </c>
      <c r="R1022" s="33">
        <v>0</v>
      </c>
      <c r="S1022" s="43" t="s">
        <v>4995</v>
      </c>
      <c r="T1022" s="33">
        <v>1</v>
      </c>
      <c r="U1022" s="43" t="s">
        <v>4996</v>
      </c>
      <c r="V1022" s="33">
        <v>0.5</v>
      </c>
      <c r="W1022" s="43" t="s">
        <v>129</v>
      </c>
      <c r="X1022" s="33">
        <v>0</v>
      </c>
      <c r="Y1022" s="43" t="s">
        <v>4997</v>
      </c>
      <c r="Z1022" s="65">
        <v>1</v>
      </c>
      <c r="AA1022" s="66">
        <v>0</v>
      </c>
      <c r="AB1022" s="33"/>
      <c r="AC1022" s="33"/>
      <c r="AD1022" s="33"/>
      <c r="AE1022" s="33"/>
      <c r="AF1022" s="33"/>
      <c r="AG1022" s="33"/>
      <c r="AH1022" s="33"/>
      <c r="AI1022" s="33"/>
      <c r="AJ1022" s="33"/>
      <c r="AK1022" s="33"/>
      <c r="AL1022" s="33"/>
      <c r="AM1022" s="33"/>
    </row>
    <row r="1023" spans="1:39" ht="15.75" customHeight="1">
      <c r="A1023" s="35" t="s">
        <v>45</v>
      </c>
      <c r="B1023" s="60" t="s">
        <v>63</v>
      </c>
      <c r="C1023" s="50" t="s">
        <v>69</v>
      </c>
      <c r="D1023" s="43"/>
      <c r="E1023" s="43"/>
      <c r="F1023" s="220" t="s">
        <v>4998</v>
      </c>
      <c r="G1023" s="228">
        <f t="shared" si="831"/>
        <v>1</v>
      </c>
      <c r="H1023" s="228">
        <f t="shared" si="832"/>
        <v>0</v>
      </c>
      <c r="I1023" s="228">
        <f t="shared" si="833"/>
        <v>0</v>
      </c>
      <c r="J1023" s="228">
        <f t="shared" si="834"/>
        <v>1</v>
      </c>
      <c r="K1023" s="228">
        <f t="shared" si="835"/>
        <v>0.5</v>
      </c>
      <c r="L1023" s="228">
        <f t="shared" si="836"/>
        <v>0</v>
      </c>
      <c r="M1023" s="44" t="s">
        <v>120</v>
      </c>
      <c r="N1023" s="33">
        <v>1</v>
      </c>
      <c r="O1023" s="43" t="s">
        <v>4999</v>
      </c>
      <c r="P1023" s="33">
        <v>0</v>
      </c>
      <c r="Q1023" s="43" t="s">
        <v>5000</v>
      </c>
      <c r="R1023" s="33">
        <v>0</v>
      </c>
      <c r="S1023" s="43" t="s">
        <v>129</v>
      </c>
      <c r="T1023" s="33">
        <v>1</v>
      </c>
      <c r="U1023" s="43" t="s">
        <v>5001</v>
      </c>
      <c r="V1023" s="33">
        <v>0.5</v>
      </c>
      <c r="W1023" s="43" t="s">
        <v>129</v>
      </c>
      <c r="X1023" s="33">
        <v>0</v>
      </c>
      <c r="Y1023" s="43" t="s">
        <v>5002</v>
      </c>
      <c r="Z1023" s="65">
        <v>1</v>
      </c>
      <c r="AA1023" s="66">
        <v>0</v>
      </c>
      <c r="AB1023" s="33"/>
      <c r="AC1023" s="33"/>
      <c r="AD1023" s="33"/>
      <c r="AE1023" s="33"/>
      <c r="AF1023" s="33"/>
      <c r="AG1023" s="33"/>
      <c r="AH1023" s="33"/>
      <c r="AI1023" s="33"/>
      <c r="AJ1023" s="33"/>
      <c r="AK1023" s="33"/>
      <c r="AL1023" s="33"/>
      <c r="AM1023" s="33"/>
    </row>
    <row r="1024" spans="1:39" ht="15.75" customHeight="1">
      <c r="A1024" s="35" t="s">
        <v>45</v>
      </c>
      <c r="B1024" s="60" t="s">
        <v>63</v>
      </c>
      <c r="C1024" s="50" t="s">
        <v>69</v>
      </c>
      <c r="D1024" s="43"/>
      <c r="E1024" s="43"/>
      <c r="F1024" s="220" t="s">
        <v>5003</v>
      </c>
      <c r="G1024" s="228">
        <f t="shared" si="831"/>
        <v>0.5</v>
      </c>
      <c r="H1024" s="228">
        <f t="shared" si="832"/>
        <v>0.5</v>
      </c>
      <c r="I1024" s="228">
        <f t="shared" si="833"/>
        <v>0.5</v>
      </c>
      <c r="J1024" s="228">
        <f t="shared" si="834"/>
        <v>1</v>
      </c>
      <c r="K1024" s="228">
        <f t="shared" si="835"/>
        <v>0.5</v>
      </c>
      <c r="L1024" s="228">
        <f t="shared" si="836"/>
        <v>1</v>
      </c>
      <c r="M1024" s="44" t="s">
        <v>120</v>
      </c>
      <c r="N1024" s="33">
        <v>0.5</v>
      </c>
      <c r="O1024" s="43" t="s">
        <v>5004</v>
      </c>
      <c r="P1024" s="33">
        <v>0.5</v>
      </c>
      <c r="Q1024" s="43" t="s">
        <v>5005</v>
      </c>
      <c r="R1024" s="33">
        <v>0.5</v>
      </c>
      <c r="S1024" s="43" t="s">
        <v>5006</v>
      </c>
      <c r="T1024" s="33">
        <v>1</v>
      </c>
      <c r="U1024" s="43" t="s">
        <v>5007</v>
      </c>
      <c r="V1024" s="33">
        <v>0.5</v>
      </c>
      <c r="W1024" s="43" t="s">
        <v>129</v>
      </c>
      <c r="X1024" s="33">
        <v>1</v>
      </c>
      <c r="Y1024" s="43" t="s">
        <v>5008</v>
      </c>
      <c r="Z1024" s="65">
        <v>1</v>
      </c>
      <c r="AA1024" s="66">
        <v>0</v>
      </c>
      <c r="AB1024" s="33"/>
      <c r="AC1024" s="33"/>
      <c r="AD1024" s="33"/>
      <c r="AE1024" s="33"/>
      <c r="AF1024" s="33"/>
      <c r="AG1024" s="33"/>
      <c r="AH1024" s="33"/>
      <c r="AI1024" s="33"/>
      <c r="AJ1024" s="33"/>
      <c r="AK1024" s="33"/>
      <c r="AL1024" s="33"/>
      <c r="AM1024" s="33"/>
    </row>
    <row r="1025" spans="1:40" ht="15.75" customHeight="1"/>
    <row r="1026" spans="1:40" ht="15.75" customHeight="1">
      <c r="A1026" s="104"/>
      <c r="B1026" s="105" t="s">
        <v>5009</v>
      </c>
      <c r="C1026" s="106"/>
      <c r="D1026" s="106"/>
      <c r="E1026" s="107"/>
      <c r="F1026" s="237"/>
      <c r="G1026" s="237"/>
      <c r="H1026" s="237"/>
      <c r="I1026" s="237"/>
      <c r="J1026" s="237"/>
      <c r="K1026" s="237"/>
      <c r="L1026" s="256"/>
      <c r="M1026" s="108"/>
      <c r="N1026" s="108"/>
      <c r="O1026" s="108"/>
      <c r="P1026" s="108"/>
      <c r="Q1026" s="108"/>
      <c r="R1026" s="108"/>
      <c r="S1026" s="109"/>
      <c r="T1026" s="109"/>
      <c r="U1026" s="108"/>
      <c r="V1026" s="108"/>
      <c r="W1026" s="108"/>
      <c r="X1026" s="108"/>
      <c r="Y1026" s="108"/>
      <c r="Z1026" s="108"/>
      <c r="AA1026" s="108"/>
      <c r="AB1026" s="103"/>
      <c r="AC1026" s="103"/>
      <c r="AD1026" s="103"/>
      <c r="AE1026" s="103"/>
      <c r="AF1026" s="103"/>
      <c r="AG1026" s="103"/>
      <c r="AH1026" s="103"/>
      <c r="AI1026" s="103"/>
      <c r="AJ1026" s="103"/>
      <c r="AK1026" s="103"/>
      <c r="AL1026" s="103"/>
      <c r="AM1026" s="103"/>
      <c r="AN1026" s="103"/>
    </row>
    <row r="1027" spans="1:40" ht="15.75" customHeight="1">
      <c r="A1027" s="104"/>
      <c r="B1027" s="105"/>
      <c r="C1027" s="110" t="s">
        <v>5010</v>
      </c>
      <c r="D1027" s="110"/>
      <c r="E1027" s="107"/>
      <c r="F1027" s="237"/>
      <c r="G1027" s="257">
        <v>2.7804690000000001</v>
      </c>
      <c r="H1027" s="257">
        <v>10.175015999999999</v>
      </c>
      <c r="I1027" s="257">
        <v>9.2087009999999996</v>
      </c>
      <c r="J1027" s="257">
        <v>3.7125020000000002</v>
      </c>
      <c r="K1027" s="257">
        <v>2.5924770000000001</v>
      </c>
      <c r="L1027" s="257">
        <v>38</v>
      </c>
      <c r="M1027" s="111"/>
      <c r="T1027" s="111"/>
      <c r="U1027" s="107"/>
      <c r="V1027" s="112"/>
      <c r="W1027" s="112"/>
      <c r="X1027" s="112"/>
      <c r="Y1027" s="112"/>
      <c r="Z1027" s="112">
        <v>2.80084</v>
      </c>
      <c r="AA1027" s="112"/>
      <c r="AB1027" s="103"/>
      <c r="AC1027" s="103"/>
      <c r="AD1027" s="103"/>
      <c r="AE1027" s="103"/>
      <c r="AF1027" s="103"/>
      <c r="AG1027" s="103"/>
      <c r="AH1027" s="103"/>
      <c r="AI1027" s="103"/>
      <c r="AJ1027" s="103"/>
      <c r="AK1027" s="103"/>
      <c r="AL1027" s="103"/>
      <c r="AM1027" s="103"/>
      <c r="AN1027" s="103"/>
    </row>
  </sheetData>
  <autoFilter ref="A1:AA1024" xr:uid="{00000000-0009-0000-0000-000007000000}"/>
  <hyperlinks>
    <hyperlink ref="Q41" r:id="rId1" xr:uid="{00000000-0004-0000-0700-000000000000}"/>
    <hyperlink ref="Q43" r:id="rId2" xr:uid="{00000000-0004-0000-0700-000001000000}"/>
    <hyperlink ref="S77" r:id="rId3" xr:uid="{00000000-0004-0000-0700-000002000000}"/>
    <hyperlink ref="U77" r:id="rId4" xr:uid="{00000000-0004-0000-0700-000003000000}"/>
    <hyperlink ref="S79" r:id="rId5" xr:uid="{00000000-0004-0000-0700-000004000000}"/>
    <hyperlink ref="U79" r:id="rId6" xr:uid="{00000000-0004-0000-0700-000005000000}"/>
    <hyperlink ref="U115" r:id="rId7" xr:uid="{00000000-0004-0000-0700-000006000000}"/>
    <hyperlink ref="W656" r:id="rId8" xr:uid="{00000000-0004-0000-0700-000007000000}"/>
    <hyperlink ref="F686" r:id="rId9" xr:uid="{00000000-0004-0000-0700-000008000000}"/>
    <hyperlink ref="F687" r:id="rId10" xr:uid="{00000000-0004-0000-0700-000009000000}"/>
    <hyperlink ref="F688" r:id="rId11" xr:uid="{00000000-0004-0000-0700-00000A000000}"/>
    <hyperlink ref="O702" r:id="rId12" xr:uid="{00000000-0004-0000-0700-00000B000000}"/>
    <hyperlink ref="U703" r:id="rId13" location=":~:text=In%202022%20the%20labor%20force,percentage%20points%20to%2042.9%20percent." xr:uid="{00000000-0004-0000-0700-00000C000000}"/>
    <hyperlink ref="F706" r:id="rId14" xr:uid="{00000000-0004-0000-0700-00000D000000}"/>
    <hyperlink ref="F717" r:id="rId15" xr:uid="{00000000-0004-0000-0700-00000E000000}"/>
    <hyperlink ref="O718" r:id="rId16" xr:uid="{00000000-0004-0000-0700-00000F000000}"/>
    <hyperlink ref="Q730" r:id="rId17" xr:uid="{00000000-0004-0000-0700-000011000000}"/>
    <hyperlink ref="S730" r:id="rId18" xr:uid="{00000000-0004-0000-0700-000012000000}"/>
    <hyperlink ref="U730" r:id="rId19" xr:uid="{00000000-0004-0000-0700-000013000000}"/>
    <hyperlink ref="O734" r:id="rId20" xr:uid="{00000000-0004-0000-0700-000014000000}"/>
    <hyperlink ref="O735" r:id="rId21" xr:uid="{00000000-0004-0000-0700-000015000000}"/>
    <hyperlink ref="U742" r:id="rId22" xr:uid="{00000000-0004-0000-0700-000016000000}"/>
    <hyperlink ref="U743" r:id="rId23" xr:uid="{00000000-0004-0000-0700-000017000000}"/>
    <hyperlink ref="Q752" r:id="rId24" xr:uid="{00000000-0004-0000-0700-000019000000}"/>
    <hyperlink ref="S752" r:id="rId25" xr:uid="{00000000-0004-0000-0700-00001A000000}"/>
    <hyperlink ref="U752" r:id="rId26" xr:uid="{00000000-0004-0000-0700-00001B000000}"/>
    <hyperlink ref="Q753" r:id="rId27" location="!/search?classificationSectionChapter=food&amp;countryCode=AZ&amp;sort=country.translation" xr:uid="{00000000-0004-0000-0700-00001C000000}"/>
    <hyperlink ref="S753" r:id="rId28" location="!/search?classificationSectionChapter=food&amp;countryCode=BY&amp;sort=country.translation" xr:uid="{00000000-0004-0000-0700-00001D000000}"/>
    <hyperlink ref="U753" r:id="rId29" location="!/search?classificationSectionChapter=food&amp;countryCode=GE&amp;sort=country.translation" xr:uid="{00000000-0004-0000-0700-00001E000000}"/>
    <hyperlink ref="O759" r:id="rId30" xr:uid="{00000000-0004-0000-0700-00001F000000}"/>
    <hyperlink ref="U759" r:id="rId31" xr:uid="{00000000-0004-0000-0700-000020000000}"/>
    <hyperlink ref="W759" r:id="rId32" xr:uid="{00000000-0004-0000-0700-000021000000}"/>
    <hyperlink ref="U763" r:id="rId33" xr:uid="{00000000-0004-0000-0700-000022000000}"/>
    <hyperlink ref="O778" r:id="rId34" xr:uid="{00000000-0004-0000-0700-000023000000}"/>
    <hyperlink ref="U779" r:id="rId35" xr:uid="{00000000-0004-0000-0700-000025000000}"/>
    <hyperlink ref="Q830" r:id="rId36" xr:uid="{00000000-0004-0000-0700-000026000000}"/>
    <hyperlink ref="Q890" r:id="rId37" xr:uid="{00000000-0004-0000-0700-000027000000}"/>
    <hyperlink ref="S890" r:id="rId38" location=":~:text=Energy%20imports%20amount%20to%2084.8,dependent%20countries%20in%20the%20world." xr:uid="{00000000-0004-0000-0700-000028000000}"/>
    <hyperlink ref="F891" r:id="rId39" xr:uid="{00000000-0004-0000-0700-000029000000}"/>
    <hyperlink ref="Q933" r:id="rId40" xr:uid="{00000000-0004-0000-0700-00002A000000}"/>
  </hyperlinks>
  <pageMargins left="0.7" right="0.7" top="0.75" bottom="0.75" header="0" footer="0"/>
  <pageSetup orientation="portrait"/>
  <ignoredErrors>
    <ignoredError sqref="G871:H871" formula="1"/>
    <ignoredError sqref="G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000"/>
  <sheetViews>
    <sheetView workbookViewId="0">
      <pane ySplit="1" topLeftCell="A62" activePane="bottomLeft" state="frozen"/>
      <selection pane="bottomLeft" activeCell="G1" sqref="G1:M1"/>
    </sheetView>
  </sheetViews>
  <sheetFormatPr defaultColWidth="5.625" defaultRowHeight="15" customHeight="1"/>
  <cols>
    <col min="1" max="1" width="28.875" bestFit="1" customWidth="1"/>
    <col min="2" max="2" width="27" bestFit="1" customWidth="1"/>
    <col min="3" max="3" width="6.875" bestFit="1" customWidth="1"/>
    <col min="4" max="4" width="5.5" bestFit="1" customWidth="1"/>
    <col min="5" max="5" width="83" bestFit="1" customWidth="1"/>
    <col min="6" max="6" width="80.625" customWidth="1"/>
    <col min="7" max="7" width="7" bestFit="1" customWidth="1"/>
    <col min="8" max="8" width="10.875" customWidth="1"/>
    <col min="9" max="9" width="9" customWidth="1"/>
    <col min="10" max="10" width="6.5" bestFit="1" customWidth="1"/>
    <col min="11" max="11" width="8" customWidth="1"/>
    <col min="12" max="12" width="10" customWidth="1"/>
    <col min="13" max="13" width="16" customWidth="1"/>
    <col min="14" max="14" width="12.875" customWidth="1"/>
    <col min="15" max="15" width="10.875" customWidth="1"/>
    <col min="16" max="16" width="11.375" customWidth="1"/>
    <col min="17" max="17" width="12.5" customWidth="1"/>
    <col min="18" max="18" width="12.375" customWidth="1"/>
    <col min="19" max="19" width="11.375" customWidth="1"/>
    <col min="20" max="20" width="27" bestFit="1" customWidth="1"/>
    <col min="21" max="21" width="26" bestFit="1" customWidth="1"/>
    <col min="23" max="28" width="4.625" bestFit="1" customWidth="1"/>
  </cols>
  <sheetData>
    <row r="1" spans="1:31" ht="81.95" customHeight="1">
      <c r="A1" s="268" t="s">
        <v>0</v>
      </c>
      <c r="B1" s="268" t="s">
        <v>1</v>
      </c>
      <c r="C1" s="268" t="s">
        <v>2</v>
      </c>
      <c r="D1" s="268" t="s">
        <v>92</v>
      </c>
      <c r="E1" s="268" t="s">
        <v>94</v>
      </c>
      <c r="F1" s="268" t="s">
        <v>5011</v>
      </c>
      <c r="G1" s="269" t="s">
        <v>3</v>
      </c>
      <c r="H1" s="270" t="s">
        <v>4</v>
      </c>
      <c r="I1" s="269" t="s">
        <v>5</v>
      </c>
      <c r="J1" s="269" t="s">
        <v>6</v>
      </c>
      <c r="K1" s="269" t="s">
        <v>7</v>
      </c>
      <c r="L1" s="269" t="s">
        <v>8</v>
      </c>
      <c r="M1" s="271" t="s">
        <v>95</v>
      </c>
      <c r="N1" s="266" t="s">
        <v>96</v>
      </c>
      <c r="O1" s="266" t="s">
        <v>98</v>
      </c>
      <c r="P1" s="266" t="s">
        <v>100</v>
      </c>
      <c r="Q1" s="266" t="s">
        <v>102</v>
      </c>
      <c r="R1" s="266" t="s">
        <v>104</v>
      </c>
      <c r="S1" s="266" t="s">
        <v>106</v>
      </c>
      <c r="T1" s="267" t="s">
        <v>108</v>
      </c>
      <c r="U1" s="113" t="s">
        <v>5012</v>
      </c>
      <c r="V1" s="27"/>
      <c r="W1" s="27"/>
      <c r="X1" s="27"/>
      <c r="Y1" s="27"/>
      <c r="Z1" s="27"/>
      <c r="AA1" s="27"/>
      <c r="AB1" s="27"/>
      <c r="AC1" s="27"/>
      <c r="AD1" s="27"/>
      <c r="AE1" s="27"/>
    </row>
    <row r="2" spans="1:31" ht="15.75" customHeight="1">
      <c r="A2" s="114" t="s">
        <v>5013</v>
      </c>
      <c r="B2" s="115"/>
      <c r="C2" s="115"/>
      <c r="D2" s="115"/>
      <c r="E2" s="116"/>
      <c r="F2" s="115"/>
      <c r="G2" s="117">
        <f t="shared" ref="G2:L2" si="0">ROUND(AVERAGE(G3,G55,G84,G116),2)</f>
        <v>0.55000000000000004</v>
      </c>
      <c r="H2" s="117">
        <f t="shared" si="0"/>
        <v>0.53</v>
      </c>
      <c r="I2" s="117">
        <f t="shared" si="0"/>
        <v>0.72</v>
      </c>
      <c r="J2" s="117">
        <f t="shared" si="0"/>
        <v>0.6</v>
      </c>
      <c r="K2" s="117">
        <f t="shared" si="0"/>
        <v>0.68</v>
      </c>
      <c r="L2" s="117">
        <f t="shared" si="0"/>
        <v>0.67</v>
      </c>
      <c r="M2" s="115"/>
      <c r="N2" s="118"/>
      <c r="O2" s="118"/>
      <c r="P2" s="118"/>
      <c r="Q2" s="118"/>
      <c r="R2" s="118"/>
      <c r="S2" s="115"/>
      <c r="T2" s="115"/>
      <c r="U2" s="115"/>
      <c r="V2" s="119"/>
      <c r="W2" s="119"/>
      <c r="X2" s="119"/>
    </row>
    <row r="3" spans="1:31" ht="15.75" customHeight="1">
      <c r="A3" s="120" t="s">
        <v>5013</v>
      </c>
      <c r="B3" s="121" t="s">
        <v>5014</v>
      </c>
      <c r="C3" s="122"/>
      <c r="D3" s="122"/>
      <c r="E3" s="122"/>
      <c r="F3" s="121"/>
      <c r="G3" s="123">
        <f t="shared" ref="G3:L3" si="1">ROUND(AVERAGE(G4,G16,G24,G42,G47),2)</f>
        <v>0.57999999999999996</v>
      </c>
      <c r="H3" s="123">
        <f t="shared" si="1"/>
        <v>0.54</v>
      </c>
      <c r="I3" s="123">
        <f t="shared" si="1"/>
        <v>0.82</v>
      </c>
      <c r="J3" s="123">
        <f t="shared" si="1"/>
        <v>0.53</v>
      </c>
      <c r="K3" s="123">
        <f t="shared" si="1"/>
        <v>0.66</v>
      </c>
      <c r="L3" s="123">
        <f t="shared" si="1"/>
        <v>0.7</v>
      </c>
      <c r="M3" s="122"/>
      <c r="N3" s="124"/>
      <c r="O3" s="124"/>
      <c r="P3" s="124"/>
      <c r="Q3" s="124"/>
      <c r="R3" s="124"/>
      <c r="S3" s="122"/>
      <c r="T3" s="122"/>
      <c r="U3" s="122"/>
      <c r="V3" s="119"/>
      <c r="W3" s="119"/>
      <c r="X3" s="119"/>
    </row>
    <row r="4" spans="1:31" ht="15.75" customHeight="1">
      <c r="A4" s="120" t="s">
        <v>5013</v>
      </c>
      <c r="B4" s="125" t="s">
        <v>5014</v>
      </c>
      <c r="C4" s="126" t="s">
        <v>72</v>
      </c>
      <c r="D4" s="126"/>
      <c r="E4" s="127" t="s">
        <v>5015</v>
      </c>
      <c r="F4" s="128"/>
      <c r="G4" s="129">
        <f t="shared" ref="G4:L4" si="2">ROUND(AVERAGE(G5:G15),2)</f>
        <v>0.47</v>
      </c>
      <c r="H4" s="129">
        <f t="shared" si="2"/>
        <v>0.23</v>
      </c>
      <c r="I4" s="129">
        <f t="shared" si="2"/>
        <v>0.81</v>
      </c>
      <c r="J4" s="129">
        <f t="shared" si="2"/>
        <v>0.52</v>
      </c>
      <c r="K4" s="129">
        <f t="shared" si="2"/>
        <v>0.57999999999999996</v>
      </c>
      <c r="L4" s="129">
        <f t="shared" si="2"/>
        <v>0.77</v>
      </c>
      <c r="M4" s="130"/>
      <c r="N4" s="131"/>
      <c r="O4" s="131"/>
      <c r="P4" s="131"/>
      <c r="Q4" s="131"/>
      <c r="R4" s="131"/>
      <c r="S4" s="130"/>
      <c r="T4" s="130"/>
      <c r="U4" s="130"/>
      <c r="V4" s="132"/>
      <c r="W4" s="132"/>
      <c r="X4" s="132"/>
    </row>
    <row r="5" spans="1:31" ht="15.75" customHeight="1">
      <c r="A5" s="120" t="s">
        <v>5013</v>
      </c>
      <c r="B5" s="125" t="s">
        <v>5014</v>
      </c>
      <c r="C5" s="133" t="s">
        <v>72</v>
      </c>
      <c r="D5" s="134"/>
      <c r="E5" s="135" t="s">
        <v>5016</v>
      </c>
      <c r="F5" s="136" t="s">
        <v>5017</v>
      </c>
      <c r="G5" s="137">
        <f t="shared" ref="G5:G8" si="3">IF(T5&gt;=N5,1,IF(N5&gt;=U5,0,(U5-N5)/(U5-T5)))</f>
        <v>0.94915254237288138</v>
      </c>
      <c r="H5" s="137">
        <f>IF(O5&lt;0, "N/A",IF(T5&gt;=O5,1,IF(O5&gt;=U5,0,(U5-O5)/(U5-T5))))</f>
        <v>1</v>
      </c>
      <c r="I5" s="137">
        <f t="shared" ref="I5:I8" si="4">IF(T5&gt;=P5,1,IF(P5&gt;=U5,0,(U5-P5)/(U5-T5)))</f>
        <v>1</v>
      </c>
      <c r="J5" s="137">
        <f t="shared" ref="J5:J8" si="5">IF(T5&gt;=Q5,1,IF(Q5&gt;=U5,0,(U5-Q5)/(U5-T5)))</f>
        <v>0.10169491525423724</v>
      </c>
      <c r="K5" s="137">
        <f t="shared" ref="K5:K8" si="6">IF(T5&gt;=R5,1,IF(R5&gt;=U5,0,(U5-R5)/(U5-T5)))</f>
        <v>1</v>
      </c>
      <c r="L5" s="137">
        <f t="shared" ref="L5:L8" si="7">IF(T5&gt;=S5,1,IF(S5&gt;=U5,0,(U5-S5)/(U5-T5)))</f>
        <v>1</v>
      </c>
      <c r="M5" s="138" t="s">
        <v>5018</v>
      </c>
      <c r="N5" s="139">
        <v>0.5</v>
      </c>
      <c r="O5" s="139">
        <v>0</v>
      </c>
      <c r="P5" s="139">
        <v>0</v>
      </c>
      <c r="Q5" s="139">
        <v>5.5</v>
      </c>
      <c r="R5" s="139">
        <v>0</v>
      </c>
      <c r="S5" s="139">
        <v>0</v>
      </c>
      <c r="T5" s="140">
        <v>0.2</v>
      </c>
      <c r="U5" s="141">
        <v>6.1</v>
      </c>
      <c r="V5" s="119"/>
      <c r="W5" s="119"/>
      <c r="X5" s="119"/>
    </row>
    <row r="6" spans="1:31" ht="15.75" customHeight="1">
      <c r="A6" s="120" t="s">
        <v>5013</v>
      </c>
      <c r="B6" s="125" t="s">
        <v>5014</v>
      </c>
      <c r="C6" s="133" t="s">
        <v>72</v>
      </c>
      <c r="D6" s="134"/>
      <c r="E6" s="135" t="s">
        <v>5019</v>
      </c>
      <c r="F6" s="139" t="s">
        <v>5017</v>
      </c>
      <c r="G6" s="137">
        <f t="shared" si="3"/>
        <v>0.62149532710280386</v>
      </c>
      <c r="H6" s="137">
        <f t="shared" ref="H6:H8" si="8">IF(O6&lt;0, 0,IF(T6&gt;=O6,1,IF(O6&gt;=U6,0,(U6-O6)/(U6-T6))))</f>
        <v>0</v>
      </c>
      <c r="I6" s="137">
        <f t="shared" si="4"/>
        <v>1</v>
      </c>
      <c r="J6" s="137">
        <f t="shared" si="5"/>
        <v>0.13551401869158872</v>
      </c>
      <c r="K6" s="137">
        <f t="shared" si="6"/>
        <v>1</v>
      </c>
      <c r="L6" s="137">
        <f t="shared" si="7"/>
        <v>1</v>
      </c>
      <c r="M6" s="138" t="s">
        <v>5018</v>
      </c>
      <c r="N6" s="139">
        <v>8.6999999999999993</v>
      </c>
      <c r="O6" s="139">
        <v>-1</v>
      </c>
      <c r="P6" s="139">
        <v>0.1</v>
      </c>
      <c r="Q6" s="139">
        <v>19.100000000000001</v>
      </c>
      <c r="R6" s="139">
        <v>0.3</v>
      </c>
      <c r="S6" s="139">
        <v>0.2</v>
      </c>
      <c r="T6" s="140">
        <v>0.6</v>
      </c>
      <c r="U6" s="141">
        <v>22</v>
      </c>
      <c r="V6" s="119"/>
      <c r="W6" s="119"/>
      <c r="X6" s="119"/>
    </row>
    <row r="7" spans="1:31" ht="15.75" customHeight="1">
      <c r="A7" s="120" t="s">
        <v>5013</v>
      </c>
      <c r="B7" s="125" t="s">
        <v>5014</v>
      </c>
      <c r="C7" s="133" t="s">
        <v>72</v>
      </c>
      <c r="D7" s="134"/>
      <c r="E7" s="135" t="s">
        <v>5020</v>
      </c>
      <c r="F7" s="136" t="s">
        <v>5017</v>
      </c>
      <c r="G7" s="137">
        <f t="shared" si="3"/>
        <v>9.5667870036101041E-2</v>
      </c>
      <c r="H7" s="137">
        <f t="shared" si="8"/>
        <v>0</v>
      </c>
      <c r="I7" s="137">
        <f t="shared" si="4"/>
        <v>1</v>
      </c>
      <c r="J7" s="137">
        <f t="shared" si="5"/>
        <v>2.8880866425992805E-2</v>
      </c>
      <c r="K7" s="137">
        <f t="shared" si="6"/>
        <v>0.76895306859205781</v>
      </c>
      <c r="L7" s="137">
        <f t="shared" si="7"/>
        <v>0.90072202166064985</v>
      </c>
      <c r="M7" s="138" t="s">
        <v>5018</v>
      </c>
      <c r="N7" s="139">
        <v>51.7</v>
      </c>
      <c r="O7" s="139">
        <v>-1</v>
      </c>
      <c r="P7" s="139">
        <v>1.3</v>
      </c>
      <c r="Q7" s="139">
        <v>55.4</v>
      </c>
      <c r="R7" s="139">
        <v>14.4</v>
      </c>
      <c r="S7" s="139">
        <v>7.1</v>
      </c>
      <c r="T7" s="140">
        <v>1.6</v>
      </c>
      <c r="U7" s="141">
        <v>57</v>
      </c>
      <c r="V7" s="119"/>
      <c r="W7" s="119"/>
      <c r="X7" s="119"/>
    </row>
    <row r="8" spans="1:31" ht="15.75" customHeight="1">
      <c r="A8" s="120" t="s">
        <v>5013</v>
      </c>
      <c r="B8" s="125" t="s">
        <v>5014</v>
      </c>
      <c r="C8" s="133" t="s">
        <v>72</v>
      </c>
      <c r="D8" s="134"/>
      <c r="E8" s="135" t="s">
        <v>5021</v>
      </c>
      <c r="F8" s="143" t="s">
        <v>5022</v>
      </c>
      <c r="G8" s="137">
        <f t="shared" si="3"/>
        <v>1</v>
      </c>
      <c r="H8" s="137">
        <f t="shared" si="8"/>
        <v>0</v>
      </c>
      <c r="I8" s="137">
        <f t="shared" si="4"/>
        <v>1</v>
      </c>
      <c r="J8" s="137">
        <f t="shared" si="5"/>
        <v>1</v>
      </c>
      <c r="K8" s="137">
        <f t="shared" si="6"/>
        <v>1</v>
      </c>
      <c r="L8" s="137">
        <f t="shared" si="7"/>
        <v>1</v>
      </c>
      <c r="M8" s="138" t="s">
        <v>5018</v>
      </c>
      <c r="N8" s="139">
        <v>27.9</v>
      </c>
      <c r="O8" s="139">
        <v>-1</v>
      </c>
      <c r="P8" s="139">
        <v>24.4</v>
      </c>
      <c r="Q8" s="139">
        <v>34.200000000000003</v>
      </c>
      <c r="R8" s="139">
        <v>25.7</v>
      </c>
      <c r="S8" s="139">
        <v>25.6</v>
      </c>
      <c r="T8" s="140">
        <v>36</v>
      </c>
      <c r="U8" s="141">
        <v>37.6</v>
      </c>
      <c r="V8" s="119"/>
      <c r="W8" s="119"/>
      <c r="X8" s="119"/>
    </row>
    <row r="9" spans="1:31" ht="15.75" customHeight="1">
      <c r="A9" s="120" t="s">
        <v>5013</v>
      </c>
      <c r="B9" s="125" t="s">
        <v>5014</v>
      </c>
      <c r="C9" s="133" t="s">
        <v>72</v>
      </c>
      <c r="D9" s="134"/>
      <c r="E9" s="135" t="s">
        <v>5023</v>
      </c>
      <c r="F9" s="143" t="s">
        <v>5024</v>
      </c>
      <c r="G9" s="137">
        <f t="shared" ref="G9:G10" si="9">IF(T9&lt;=N9,1,IF(N9&lt;=U9,0,(U9-N9)/(U9-T9)))</f>
        <v>0.89351851851851871</v>
      </c>
      <c r="H9" s="137">
        <f t="shared" ref="H9:H15" si="10">IF(O9&lt;0, "N/A",IF(T9&lt;=O9,1,IF(O9&lt;=U9,0,(U9-O9)/(U9-T9))))</f>
        <v>1</v>
      </c>
      <c r="I9" s="137">
        <f t="shared" ref="I9:I11" si="11">IF(P9&lt;0, "N/A",IF(T9&lt;=P9,1,IF(P9&lt;=U9,0,(U9-P9)/(U9-T9))))</f>
        <v>0.95833333333333337</v>
      </c>
      <c r="J9" s="137">
        <f t="shared" ref="J9:J10" si="12">IF(T9&lt;=Q9,1,IF(Q9&lt;=U9,0,(U9-Q9)/(U9-T9)))</f>
        <v>1</v>
      </c>
      <c r="K9" s="137">
        <f t="shared" ref="K9:K11" si="13">IF(R9&lt;0, "N/A",IF(T9&lt;=R9,1,IF(R9&lt;=U9,0,(U9-R9)/(U9-T9))))</f>
        <v>0.29166666666666669</v>
      </c>
      <c r="L9" s="137">
        <f t="shared" ref="L9:L12" si="14">IF(S9&lt;0, "N/A",IF(T9&lt;=S9,1,IF(S9&lt;=U9,0,(U9-S9)/(U9-T9))))</f>
        <v>0.24074074074074078</v>
      </c>
      <c r="M9" s="144" t="s">
        <v>5025</v>
      </c>
      <c r="N9" s="139">
        <v>4.4000000000000004</v>
      </c>
      <c r="O9" s="139">
        <v>19.100000000000001</v>
      </c>
      <c r="P9" s="139">
        <v>4.54</v>
      </c>
      <c r="Q9" s="139">
        <v>5.1100000000000003</v>
      </c>
      <c r="R9" s="139">
        <v>3.1</v>
      </c>
      <c r="S9" s="139">
        <v>2.99</v>
      </c>
      <c r="T9" s="140">
        <v>4.63</v>
      </c>
      <c r="U9" s="141">
        <v>2.4700000000000002</v>
      </c>
      <c r="V9" s="119"/>
      <c r="W9" s="119"/>
      <c r="X9" s="119"/>
    </row>
    <row r="10" spans="1:31" ht="15.75" customHeight="1">
      <c r="A10" s="120" t="s">
        <v>5013</v>
      </c>
      <c r="B10" s="125" t="s">
        <v>5014</v>
      </c>
      <c r="C10" s="133" t="s">
        <v>72</v>
      </c>
      <c r="D10" s="134"/>
      <c r="E10" s="135" t="s">
        <v>5026</v>
      </c>
      <c r="F10" s="143" t="s">
        <v>5027</v>
      </c>
      <c r="G10" s="137">
        <f t="shared" si="9"/>
        <v>0.55348837209302326</v>
      </c>
      <c r="H10" s="137">
        <f t="shared" si="10"/>
        <v>2.3255813953488372E-2</v>
      </c>
      <c r="I10" s="137">
        <f t="shared" si="11"/>
        <v>1</v>
      </c>
      <c r="J10" s="137">
        <f t="shared" si="12"/>
        <v>0.13953488372093023</v>
      </c>
      <c r="K10" s="137">
        <f t="shared" si="13"/>
        <v>1</v>
      </c>
      <c r="L10" s="137">
        <f t="shared" si="14"/>
        <v>1</v>
      </c>
      <c r="M10" s="144" t="s">
        <v>5028</v>
      </c>
      <c r="N10" s="139">
        <v>61.6</v>
      </c>
      <c r="O10" s="139">
        <v>16</v>
      </c>
      <c r="P10" s="139">
        <v>100</v>
      </c>
      <c r="Q10" s="139">
        <v>26</v>
      </c>
      <c r="R10" s="139">
        <v>100</v>
      </c>
      <c r="S10" s="139">
        <v>100</v>
      </c>
      <c r="T10" s="140">
        <v>100</v>
      </c>
      <c r="U10" s="141">
        <v>14</v>
      </c>
      <c r="V10" s="119"/>
      <c r="W10" s="119"/>
      <c r="X10" s="119"/>
    </row>
    <row r="11" spans="1:31" ht="15.75" customHeight="1">
      <c r="A11" s="120" t="s">
        <v>5013</v>
      </c>
      <c r="B11" s="125" t="s">
        <v>5014</v>
      </c>
      <c r="C11" s="133" t="s">
        <v>72</v>
      </c>
      <c r="D11" s="134"/>
      <c r="E11" s="135" t="s">
        <v>5029</v>
      </c>
      <c r="F11" s="136" t="s">
        <v>5030</v>
      </c>
      <c r="G11" s="137">
        <v>0</v>
      </c>
      <c r="H11" s="137">
        <f t="shared" si="10"/>
        <v>0.31617647058823534</v>
      </c>
      <c r="I11" s="137">
        <f t="shared" si="11"/>
        <v>1</v>
      </c>
      <c r="J11" s="137">
        <v>0</v>
      </c>
      <c r="K11" s="137">
        <f t="shared" si="13"/>
        <v>0</v>
      </c>
      <c r="L11" s="137">
        <f t="shared" si="14"/>
        <v>1</v>
      </c>
      <c r="M11" s="144" t="s">
        <v>5025</v>
      </c>
      <c r="N11" s="139">
        <v>0</v>
      </c>
      <c r="O11" s="139">
        <v>19.100000000000001</v>
      </c>
      <c r="P11" s="139">
        <v>44.6</v>
      </c>
      <c r="Q11" s="139">
        <v>0</v>
      </c>
      <c r="R11" s="139">
        <v>10.5</v>
      </c>
      <c r="S11" s="139">
        <v>84.1</v>
      </c>
      <c r="T11" s="140">
        <v>37.700000000000003</v>
      </c>
      <c r="U11" s="141">
        <v>10.5</v>
      </c>
      <c r="V11" s="119"/>
      <c r="W11" s="119"/>
      <c r="X11" s="119"/>
    </row>
    <row r="12" spans="1:31" ht="15.75" customHeight="1">
      <c r="A12" s="120" t="s">
        <v>5013</v>
      </c>
      <c r="B12" s="125" t="s">
        <v>5014</v>
      </c>
      <c r="C12" s="133" t="s">
        <v>72</v>
      </c>
      <c r="D12" s="134"/>
      <c r="E12" s="135" t="s">
        <v>5031</v>
      </c>
      <c r="F12" s="136" t="s">
        <v>5032</v>
      </c>
      <c r="G12" s="137">
        <f t="shared" ref="G12:G15" si="15">IF(T12&lt;=N12,1,IF(N12&lt;=U12,0,(U12-N12)/(U12-T12)))</f>
        <v>0.19338422391857513</v>
      </c>
      <c r="H12" s="137">
        <f t="shared" si="10"/>
        <v>3.5623409669211209E-2</v>
      </c>
      <c r="I12" s="137">
        <f>IF(P12&lt;0, 0,IF(T12&lt;=P12,1,IF(P12&lt;=U12,0,(U12-P12)/(U12-T12))))</f>
        <v>0</v>
      </c>
      <c r="J12" s="137">
        <f t="shared" ref="J12:J15" si="16">IF(T12&lt;=Q12,1,IF(Q12&lt;=U12,0,(U12-Q12)/(U12-T12)))</f>
        <v>1</v>
      </c>
      <c r="K12" s="137">
        <f>IF(R12&lt;0, 0,IF(T12&lt;=R12,1,IF(R12&lt;=U12,0,(U12-R12)/(U12-T12))))</f>
        <v>0</v>
      </c>
      <c r="L12" s="137">
        <f t="shared" si="14"/>
        <v>0.68702290076335881</v>
      </c>
      <c r="M12" s="144" t="s">
        <v>5025</v>
      </c>
      <c r="N12" s="139">
        <v>19.600000000000001</v>
      </c>
      <c r="O12" s="139">
        <v>13.4</v>
      </c>
      <c r="P12" s="139">
        <v>-1</v>
      </c>
      <c r="Q12" s="139">
        <v>92.9</v>
      </c>
      <c r="R12" s="139">
        <v>-1</v>
      </c>
      <c r="S12" s="139">
        <v>39</v>
      </c>
      <c r="T12" s="140">
        <v>51.3</v>
      </c>
      <c r="U12" s="141">
        <v>12</v>
      </c>
      <c r="V12" s="119"/>
      <c r="W12" s="119"/>
      <c r="X12" s="119"/>
    </row>
    <row r="13" spans="1:31" ht="15.75" customHeight="1">
      <c r="A13" s="120" t="s">
        <v>5013</v>
      </c>
      <c r="B13" s="125" t="s">
        <v>5014</v>
      </c>
      <c r="C13" s="133" t="s">
        <v>72</v>
      </c>
      <c r="D13" s="134"/>
      <c r="E13" s="135" t="s">
        <v>5033</v>
      </c>
      <c r="F13" s="136" t="s">
        <v>5034</v>
      </c>
      <c r="G13" s="137">
        <f t="shared" si="15"/>
        <v>0.64723926380368102</v>
      </c>
      <c r="H13" s="137">
        <f t="shared" si="10"/>
        <v>0</v>
      </c>
      <c r="I13" s="137">
        <f t="shared" ref="I13:I15" si="17">IF(P13&lt;0, "N/A",IF(T13&lt;=P13,1,IF(P13&lt;=U13,0,(U13-P13)/(U13-T13))))</f>
        <v>1</v>
      </c>
      <c r="J13" s="137">
        <f t="shared" si="16"/>
        <v>0.51533742331288335</v>
      </c>
      <c r="K13" s="137">
        <f t="shared" ref="K13:K15" si="18">IF(R13&lt;0, "N/A",IF(T13&lt;=R13,1,IF(R13&lt;=U13,0,(U13-R13)/(U13-T13))))</f>
        <v>1</v>
      </c>
      <c r="L13" s="137">
        <f>IF(S13&lt;0,0,IF(T13&lt;=S13,1,IF(S13&lt;=U13,0,(U13-S13)/(U13-T13))))</f>
        <v>0</v>
      </c>
      <c r="M13" s="144" t="s">
        <v>5035</v>
      </c>
      <c r="N13" s="139">
        <v>53.2</v>
      </c>
      <c r="O13" s="139">
        <v>32.1</v>
      </c>
      <c r="P13" s="139">
        <v>70.900000000000006</v>
      </c>
      <c r="Q13" s="139">
        <v>48.9</v>
      </c>
      <c r="R13" s="139">
        <v>71.599999999999994</v>
      </c>
      <c r="S13" s="139">
        <v>-1</v>
      </c>
      <c r="T13" s="140">
        <v>64.7</v>
      </c>
      <c r="U13" s="145">
        <v>32.1</v>
      </c>
      <c r="V13" s="119"/>
      <c r="W13" s="119"/>
      <c r="X13" s="119"/>
    </row>
    <row r="14" spans="1:31" ht="15.75" customHeight="1">
      <c r="A14" s="120" t="s">
        <v>5013</v>
      </c>
      <c r="B14" s="125" t="s">
        <v>5014</v>
      </c>
      <c r="C14" s="133" t="s">
        <v>72</v>
      </c>
      <c r="D14" s="134"/>
      <c r="E14" s="135" t="s">
        <v>5036</v>
      </c>
      <c r="F14" s="143" t="s">
        <v>5037</v>
      </c>
      <c r="G14" s="137">
        <f t="shared" si="15"/>
        <v>0.26908396946564883</v>
      </c>
      <c r="H14" s="137">
        <f t="shared" si="10"/>
        <v>0</v>
      </c>
      <c r="I14" s="137">
        <f t="shared" si="17"/>
        <v>0</v>
      </c>
      <c r="J14" s="137">
        <f t="shared" si="16"/>
        <v>1</v>
      </c>
      <c r="K14" s="137">
        <f t="shared" si="18"/>
        <v>3.2442748091603107E-2</v>
      </c>
      <c r="L14" s="137">
        <f t="shared" ref="L14:L15" si="19">IF(S14&lt;0, "N/A",IF(T14&lt;=S14,1,IF(S14&lt;=U14,0,(U14-S14)/(U14-T14))))</f>
        <v>0.62404580152671751</v>
      </c>
      <c r="M14" s="144" t="s">
        <v>5028</v>
      </c>
      <c r="N14" s="139">
        <v>54.4</v>
      </c>
      <c r="O14" s="139">
        <v>39</v>
      </c>
      <c r="P14" s="139">
        <v>36</v>
      </c>
      <c r="Q14" s="139">
        <v>97.1</v>
      </c>
      <c r="R14" s="139">
        <v>42</v>
      </c>
      <c r="S14" s="139">
        <v>73</v>
      </c>
      <c r="T14" s="140">
        <v>92.7</v>
      </c>
      <c r="U14" s="141">
        <v>40.299999999999997</v>
      </c>
      <c r="V14" s="119"/>
      <c r="W14" s="119"/>
      <c r="X14" s="119"/>
    </row>
    <row r="15" spans="1:31" ht="15.75" customHeight="1">
      <c r="A15" s="120" t="s">
        <v>5013</v>
      </c>
      <c r="B15" s="125" t="s">
        <v>5014</v>
      </c>
      <c r="C15" s="133" t="s">
        <v>72</v>
      </c>
      <c r="D15" s="134"/>
      <c r="E15" s="135" t="s">
        <v>5038</v>
      </c>
      <c r="F15" s="143" t="s">
        <v>5039</v>
      </c>
      <c r="G15" s="137">
        <f t="shared" si="15"/>
        <v>0</v>
      </c>
      <c r="H15" s="137">
        <f t="shared" si="10"/>
        <v>0.15034965034965028</v>
      </c>
      <c r="I15" s="137">
        <f t="shared" si="17"/>
        <v>1</v>
      </c>
      <c r="J15" s="137">
        <f t="shared" si="16"/>
        <v>0.78321678321678356</v>
      </c>
      <c r="K15" s="137">
        <f t="shared" si="18"/>
        <v>0.23426573426573441</v>
      </c>
      <c r="L15" s="137">
        <f t="shared" si="19"/>
        <v>0.96853146853146888</v>
      </c>
      <c r="M15" s="144" t="s">
        <v>5028</v>
      </c>
      <c r="N15" s="139">
        <v>65.2</v>
      </c>
      <c r="O15" s="139">
        <v>72.8</v>
      </c>
      <c r="P15" s="139">
        <v>100</v>
      </c>
      <c r="Q15" s="139">
        <v>90.9</v>
      </c>
      <c r="R15" s="139">
        <v>75.2</v>
      </c>
      <c r="S15" s="139">
        <v>96.2</v>
      </c>
      <c r="T15" s="140">
        <v>97.1</v>
      </c>
      <c r="U15" s="141">
        <v>68.5</v>
      </c>
      <c r="V15" s="119"/>
      <c r="W15" s="119"/>
      <c r="X15" s="119"/>
    </row>
    <row r="16" spans="1:31" ht="15.75" customHeight="1">
      <c r="A16" s="120" t="s">
        <v>5013</v>
      </c>
      <c r="B16" s="125" t="s">
        <v>5014</v>
      </c>
      <c r="C16" s="126" t="s">
        <v>73</v>
      </c>
      <c r="D16" s="126"/>
      <c r="E16" s="127" t="s">
        <v>5040</v>
      </c>
      <c r="F16" s="127"/>
      <c r="G16" s="146">
        <f t="shared" ref="G16:L16" si="20">ROUND(AVERAGE(G17:G23),2)</f>
        <v>0.78</v>
      </c>
      <c r="H16" s="146">
        <f t="shared" si="20"/>
        <v>0.89</v>
      </c>
      <c r="I16" s="146">
        <f t="shared" si="20"/>
        <v>0.88</v>
      </c>
      <c r="J16" s="146">
        <f t="shared" si="20"/>
        <v>0.66</v>
      </c>
      <c r="K16" s="146">
        <f t="shared" si="20"/>
        <v>0.8</v>
      </c>
      <c r="L16" s="146">
        <f t="shared" si="20"/>
        <v>0.74</v>
      </c>
      <c r="M16" s="147"/>
      <c r="N16" s="148"/>
      <c r="O16" s="148"/>
      <c r="P16" s="148"/>
      <c r="Q16" s="148"/>
      <c r="R16" s="148"/>
      <c r="S16" s="147"/>
      <c r="T16" s="147"/>
      <c r="U16" s="147"/>
      <c r="V16" s="119"/>
      <c r="W16" s="119"/>
      <c r="X16" s="119"/>
    </row>
    <row r="17" spans="1:24" ht="15.75" customHeight="1">
      <c r="A17" s="120" t="s">
        <v>5013</v>
      </c>
      <c r="B17" s="125" t="s">
        <v>5014</v>
      </c>
      <c r="C17" s="133" t="s">
        <v>5041</v>
      </c>
      <c r="D17" s="134"/>
      <c r="E17" s="149" t="s">
        <v>5042</v>
      </c>
      <c r="F17" s="136" t="s">
        <v>5043</v>
      </c>
      <c r="G17" s="137">
        <f t="shared" ref="G17:G19" si="21">IF(T17&gt;=N17,1,IF(N17&gt;=U17,0,(U17-N17)/(U17-T17)))</f>
        <v>0.62962962962962965</v>
      </c>
      <c r="H17" s="137">
        <f t="shared" ref="H17:H19" si="22">IF(T17&gt;=O17,1,IF(O17&gt;=U17,0,(U17-O17)/(U17-T17)))</f>
        <v>1</v>
      </c>
      <c r="I17" s="137">
        <f t="shared" ref="I17:I19" si="23">IF(T17&gt;=P17,1,IF(P17&gt;=U17,0,(U17-P17)/(U17-T17)))</f>
        <v>1</v>
      </c>
      <c r="J17" s="137">
        <f t="shared" ref="J17:J19" si="24">IF(T17&gt;=Q17,1,IF(Q17&gt;=U17,0,(U17-Q17)/(U17-T17)))</f>
        <v>0</v>
      </c>
      <c r="K17" s="137">
        <f>IF(R17&lt;0, 0,IF(T17&gt;=R17,1,IF(R17&gt;=U17,0,(U17-R17)/(U17-T17))))</f>
        <v>0</v>
      </c>
      <c r="L17" s="137">
        <f t="shared" ref="L17:L19" si="25">IF(T17&gt;=S17,1,IF(S17&gt;=U17,0,(U17-S17)/(U17-T17)))</f>
        <v>0.88888888888888895</v>
      </c>
      <c r="M17" s="138" t="s">
        <v>5018</v>
      </c>
      <c r="N17" s="136">
        <v>3.5</v>
      </c>
      <c r="O17" s="136">
        <v>2.5</v>
      </c>
      <c r="P17" s="136">
        <v>2.5</v>
      </c>
      <c r="Q17" s="136">
        <v>7.6</v>
      </c>
      <c r="R17" s="150">
        <v>-1</v>
      </c>
      <c r="S17" s="136">
        <v>2.8</v>
      </c>
      <c r="T17" s="140">
        <v>2.5</v>
      </c>
      <c r="U17" s="141">
        <v>5.2</v>
      </c>
      <c r="V17" s="119"/>
      <c r="W17" s="119"/>
      <c r="X17" s="119"/>
    </row>
    <row r="18" spans="1:24" ht="15.75" customHeight="1">
      <c r="A18" s="120" t="s">
        <v>5013</v>
      </c>
      <c r="B18" s="125" t="s">
        <v>5014</v>
      </c>
      <c r="C18" s="133" t="s">
        <v>5041</v>
      </c>
      <c r="D18" s="134"/>
      <c r="E18" s="135" t="s">
        <v>5044</v>
      </c>
      <c r="F18" s="143" t="s">
        <v>5045</v>
      </c>
      <c r="G18" s="137">
        <f t="shared" si="21"/>
        <v>0.80434782608695654</v>
      </c>
      <c r="H18" s="137">
        <f t="shared" si="22"/>
        <v>0.36231884057971014</v>
      </c>
      <c r="I18" s="137">
        <f t="shared" si="23"/>
        <v>1</v>
      </c>
      <c r="J18" s="137">
        <f t="shared" si="24"/>
        <v>0.97826086956521729</v>
      </c>
      <c r="K18" s="137">
        <f t="shared" ref="K18:K19" si="26">IF(R18&lt;0, "N/A",IF(T18&gt;=R18,1,IF(R18&gt;=U18,0,(U18-R18)/(U18-T18))))</f>
        <v>1</v>
      </c>
      <c r="L18" s="137">
        <f t="shared" si="25"/>
        <v>0.43478260869565216</v>
      </c>
      <c r="M18" s="138" t="s">
        <v>5018</v>
      </c>
      <c r="N18" s="139">
        <v>7.2</v>
      </c>
      <c r="O18" s="139">
        <v>13.3</v>
      </c>
      <c r="P18" s="139">
        <v>3.6</v>
      </c>
      <c r="Q18" s="139">
        <v>4.8</v>
      </c>
      <c r="R18" s="139">
        <v>3.9</v>
      </c>
      <c r="S18" s="139">
        <v>12.3</v>
      </c>
      <c r="T18" s="140">
        <v>4.5</v>
      </c>
      <c r="U18" s="141">
        <v>18.3</v>
      </c>
      <c r="V18" s="119"/>
      <c r="W18" s="119"/>
      <c r="X18" s="119"/>
    </row>
    <row r="19" spans="1:24" ht="15.75" customHeight="1">
      <c r="A19" s="120" t="s">
        <v>5013</v>
      </c>
      <c r="B19" s="125" t="s">
        <v>5014</v>
      </c>
      <c r="C19" s="133" t="s">
        <v>5041</v>
      </c>
      <c r="D19" s="134"/>
      <c r="E19" s="135" t="s">
        <v>5046</v>
      </c>
      <c r="F19" s="143" t="s">
        <v>5047</v>
      </c>
      <c r="G19" s="137">
        <f t="shared" si="21"/>
        <v>1</v>
      </c>
      <c r="H19" s="137">
        <f t="shared" si="22"/>
        <v>1</v>
      </c>
      <c r="I19" s="137">
        <f t="shared" si="23"/>
        <v>1</v>
      </c>
      <c r="J19" s="137">
        <f t="shared" si="24"/>
        <v>1</v>
      </c>
      <c r="K19" s="137">
        <f t="shared" si="26"/>
        <v>1</v>
      </c>
      <c r="L19" s="137">
        <f t="shared" si="25"/>
        <v>0</v>
      </c>
      <c r="M19" s="138" t="s">
        <v>5018</v>
      </c>
      <c r="N19" s="136">
        <v>4.4000000000000004</v>
      </c>
      <c r="O19" s="136">
        <v>3.2</v>
      </c>
      <c r="P19" s="136">
        <v>2.2000000000000002</v>
      </c>
      <c r="Q19" s="136">
        <v>0.6</v>
      </c>
      <c r="R19" s="136">
        <v>1.9</v>
      </c>
      <c r="S19" s="136">
        <v>8.1999999999999993</v>
      </c>
      <c r="T19" s="140">
        <v>4.8</v>
      </c>
      <c r="U19" s="141">
        <v>7.03</v>
      </c>
      <c r="V19" s="119"/>
      <c r="W19" s="119"/>
      <c r="X19" s="119"/>
    </row>
    <row r="20" spans="1:24" ht="15.75" customHeight="1">
      <c r="A20" s="120" t="s">
        <v>5013</v>
      </c>
      <c r="B20" s="125" t="s">
        <v>5014</v>
      </c>
      <c r="C20" s="133" t="s">
        <v>5041</v>
      </c>
      <c r="D20" s="134"/>
      <c r="E20" s="139" t="s">
        <v>5048</v>
      </c>
      <c r="F20" s="151" t="s">
        <v>5049</v>
      </c>
      <c r="G20" s="137">
        <f t="shared" ref="G20:G21" si="27">IF(N20&lt;0,"N/A", IF(T20&gt;=N20,IF(U20&gt;N20,1,(T20-N20)/(T20-U20)),0))</f>
        <v>1</v>
      </c>
      <c r="H20" s="137">
        <f t="shared" ref="H20:H21" si="28">IF(O20&lt;0,"N/A", IF(T20&gt;=O20,IF(U20&gt;O20,1,(T20-O20)/(T20-U20)),0))</f>
        <v>1</v>
      </c>
      <c r="I20" s="137">
        <f t="shared" ref="I20:I21" si="29">IF(P20&lt;0,"N/A", IF(T20&gt;=P20,IF(U20&gt;P20,1,(T20-P20)/(T20-U20)),0))</f>
        <v>0.69230769230769218</v>
      </c>
      <c r="J20" s="137">
        <f t="shared" ref="J20:J21" si="30">IF(Q20&lt;0,"N/A", IF(T20&gt;=Q20,IF(U20&gt;Q20,1,(T20-Q20)/(T20-U20)),0))</f>
        <v>1</v>
      </c>
      <c r="K20" s="137">
        <f t="shared" ref="K20:K21" si="31">IF(R20&lt;0,"N/A", IF(T20&gt;=R20,IF(U20&gt;R20,1,(T20-R20)/(T20-U20)),0))</f>
        <v>1</v>
      </c>
      <c r="L20" s="137">
        <f t="shared" ref="L20:L21" si="32">IF(S20&lt;0,"N/A", IF(T20&gt;=S20,IF(U20&gt;S20,1,(T20-S20)/(T20-U20)),0))</f>
        <v>0.84615384615384537</v>
      </c>
      <c r="M20" s="138" t="s">
        <v>5050</v>
      </c>
      <c r="N20" s="136">
        <v>20.2</v>
      </c>
      <c r="O20" s="136">
        <v>19.899999999999999</v>
      </c>
      <c r="P20" s="136">
        <v>24.5</v>
      </c>
      <c r="Q20" s="136">
        <v>21.7</v>
      </c>
      <c r="R20" s="136">
        <v>18.899999999999999</v>
      </c>
      <c r="S20" s="136">
        <v>24.1</v>
      </c>
      <c r="T20" s="140">
        <v>26.3</v>
      </c>
      <c r="U20" s="141">
        <v>23.7</v>
      </c>
      <c r="V20" s="119"/>
      <c r="W20" s="119"/>
      <c r="X20" s="119"/>
    </row>
    <row r="21" spans="1:24" ht="15.75" customHeight="1">
      <c r="A21" s="120" t="s">
        <v>5013</v>
      </c>
      <c r="B21" s="125" t="s">
        <v>5014</v>
      </c>
      <c r="C21" s="133" t="s">
        <v>5041</v>
      </c>
      <c r="D21" s="134"/>
      <c r="E21" s="135" t="s">
        <v>5051</v>
      </c>
      <c r="F21" s="284" t="s">
        <v>5052</v>
      </c>
      <c r="G21" s="137">
        <f t="shared" si="27"/>
        <v>1</v>
      </c>
      <c r="H21" s="137">
        <f t="shared" si="28"/>
        <v>1</v>
      </c>
      <c r="I21" s="137">
        <f t="shared" si="29"/>
        <v>1</v>
      </c>
      <c r="J21" s="137">
        <f t="shared" si="30"/>
        <v>1</v>
      </c>
      <c r="K21" s="137">
        <f t="shared" si="31"/>
        <v>0.81250000000000133</v>
      </c>
      <c r="L21" s="137">
        <f t="shared" si="32"/>
        <v>1</v>
      </c>
      <c r="M21" s="138" t="s">
        <v>5053</v>
      </c>
      <c r="N21" s="136">
        <v>2.2799999999999998</v>
      </c>
      <c r="O21" s="136">
        <v>2.2400000000000002</v>
      </c>
      <c r="P21" s="136">
        <v>2.2799999999999998</v>
      </c>
      <c r="Q21" s="136">
        <v>2.33</v>
      </c>
      <c r="R21" s="136">
        <v>2.36</v>
      </c>
      <c r="S21" s="136">
        <v>2.2799999999999998</v>
      </c>
      <c r="T21" s="140">
        <v>2.4900000000000002</v>
      </c>
      <c r="U21" s="141">
        <v>2.33</v>
      </c>
      <c r="V21" s="119"/>
      <c r="W21" s="119"/>
      <c r="X21" s="119"/>
    </row>
    <row r="22" spans="1:24" ht="15.75" customHeight="1">
      <c r="A22" s="120" t="s">
        <v>5013</v>
      </c>
      <c r="B22" s="125" t="s">
        <v>5014</v>
      </c>
      <c r="C22" s="133" t="s">
        <v>5041</v>
      </c>
      <c r="D22" s="134"/>
      <c r="E22" s="139" t="s">
        <v>5054</v>
      </c>
      <c r="F22" s="143" t="s">
        <v>5055</v>
      </c>
      <c r="G22" s="137">
        <f>IF(T22&lt;N22,1,IF(N22&lt;U22,0,(U22-N22)/(U22-T22)))</f>
        <v>0.1850564726324935</v>
      </c>
      <c r="H22" s="137">
        <f>IF(T22&lt;O22,1,IF(O22&lt;U22,0,(U22-O22)/(U22-T22)))</f>
        <v>1</v>
      </c>
      <c r="I22" s="137">
        <f>IF(T22&lt;P22,1,IF(P22&lt;U22,0,(U22-P22)/(U22-T22)))</f>
        <v>0.96698523023457839</v>
      </c>
      <c r="J22" s="137">
        <f>IF(T22&lt;Q22,1,IF(Q22&lt;U22,0,(U22-Q22)/(U22-T22)))</f>
        <v>0.6246741963509993</v>
      </c>
      <c r="K22" s="137">
        <f>IF(T22&lt;R22,1,IF(R22&lt;U22,0,(U22-R22)/(U22-T22)))</f>
        <v>1</v>
      </c>
      <c r="L22" s="137">
        <f>IF(T22&lt;S22,1,IF(S22&lt;U22,0,(U22-S22)/(U22-T22)))</f>
        <v>1</v>
      </c>
      <c r="M22" s="144" t="s">
        <v>5025</v>
      </c>
      <c r="N22" s="136">
        <v>2.2429999999999999</v>
      </c>
      <c r="O22" s="136">
        <v>3.2970000000000002</v>
      </c>
      <c r="P22" s="136">
        <v>3.1429999999999998</v>
      </c>
      <c r="Q22" s="136">
        <v>2.7490000000000001</v>
      </c>
      <c r="R22" s="136">
        <v>4.9470000000000001</v>
      </c>
      <c r="S22" s="136">
        <v>5.4530000000000003</v>
      </c>
      <c r="T22" s="140">
        <v>3.181</v>
      </c>
      <c r="U22" s="141">
        <v>2.0299999999999998</v>
      </c>
      <c r="V22" s="119"/>
      <c r="W22" s="119"/>
      <c r="X22" s="119"/>
    </row>
    <row r="23" spans="1:24" ht="15.75" customHeight="1">
      <c r="A23" s="120" t="s">
        <v>5013</v>
      </c>
      <c r="B23" s="125" t="s">
        <v>5014</v>
      </c>
      <c r="C23" s="133" t="s">
        <v>5041</v>
      </c>
      <c r="D23" s="134"/>
      <c r="E23" s="139" t="s">
        <v>5056</v>
      </c>
      <c r="F23" s="151" t="s">
        <v>5057</v>
      </c>
      <c r="G23" s="137">
        <f>IF(T23&gt;=N23,1,IF(N23&gt;=U23,0,(U23-N23)/(U23-T23)))</f>
        <v>0.83050847457627119</v>
      </c>
      <c r="H23" s="137">
        <f>IF(T23&gt;=O23,1,IF(O23&gt;=U23,0,(U23-O23)/(U23-T23)))</f>
        <v>0.84745762711864414</v>
      </c>
      <c r="I23" s="137">
        <f>IF(T23&gt;=P23,1,IF(P23&gt;=U23,0,(U23-P23)/(U23-T23)))</f>
        <v>0.47457627118644063</v>
      </c>
      <c r="J23" s="137">
        <f>IF(T23&gt;=Q23,1,IF(Q23&gt;=U23,0,(U23-Q23)/(U23-T23)))</f>
        <v>0</v>
      </c>
      <c r="K23" s="137">
        <f>IF(R23&lt;0, "N/A",IF(T23&gt;=R23,1,IF(R23&gt;=U23,0,(U23-R23)/(U23-T23))))</f>
        <v>0.81355932203389836</v>
      </c>
      <c r="L23" s="137">
        <f>IF(T23&gt;=S23,1,IF(S23&gt;=U23,0,(U23-S23)/(U23-T23)))</f>
        <v>1</v>
      </c>
      <c r="M23" s="138" t="s">
        <v>5053</v>
      </c>
      <c r="N23" s="136">
        <v>0.59</v>
      </c>
      <c r="O23" s="136">
        <v>0.57999999999999996</v>
      </c>
      <c r="P23" s="136">
        <v>0.8</v>
      </c>
      <c r="Q23" s="136">
        <v>1.0900000000000001</v>
      </c>
      <c r="R23" s="136">
        <v>0.6</v>
      </c>
      <c r="S23" s="136">
        <v>0.39</v>
      </c>
      <c r="T23" s="140">
        <v>0.49</v>
      </c>
      <c r="U23" s="141">
        <v>1.08</v>
      </c>
      <c r="V23" s="119"/>
      <c r="W23" s="119"/>
      <c r="X23" s="119"/>
    </row>
    <row r="24" spans="1:24" ht="15.75" customHeight="1">
      <c r="A24" s="120" t="s">
        <v>5013</v>
      </c>
      <c r="B24" s="125" t="s">
        <v>5014</v>
      </c>
      <c r="C24" s="126" t="s">
        <v>74</v>
      </c>
      <c r="D24" s="126"/>
      <c r="E24" s="127" t="s">
        <v>5058</v>
      </c>
      <c r="F24" s="127"/>
      <c r="G24" s="146">
        <f t="shared" ref="G24:L24" si="33">ROUND(AVERAGE(G25:G41),2)</f>
        <v>0.67</v>
      </c>
      <c r="H24" s="146">
        <f t="shared" si="33"/>
        <v>0.55000000000000004</v>
      </c>
      <c r="I24" s="146">
        <f t="shared" si="33"/>
        <v>0.81</v>
      </c>
      <c r="J24" s="146">
        <f t="shared" si="33"/>
        <v>0.51</v>
      </c>
      <c r="K24" s="146">
        <f t="shared" si="33"/>
        <v>0.52</v>
      </c>
      <c r="L24" s="146">
        <f t="shared" si="33"/>
        <v>0.64</v>
      </c>
      <c r="M24" s="147"/>
      <c r="N24" s="148"/>
      <c r="O24" s="148"/>
      <c r="P24" s="148"/>
      <c r="Q24" s="148"/>
      <c r="R24" s="148"/>
      <c r="S24" s="147"/>
      <c r="T24" s="147"/>
      <c r="U24" s="147"/>
      <c r="V24" s="119"/>
      <c r="W24" s="119"/>
      <c r="X24" s="119"/>
    </row>
    <row r="25" spans="1:24" ht="15.75" customHeight="1">
      <c r="A25" s="120" t="s">
        <v>5013</v>
      </c>
      <c r="B25" s="125" t="s">
        <v>5014</v>
      </c>
      <c r="C25" s="133" t="s">
        <v>74</v>
      </c>
      <c r="D25" s="134"/>
      <c r="E25" s="135" t="s">
        <v>5059</v>
      </c>
      <c r="F25" s="136" t="s">
        <v>5060</v>
      </c>
      <c r="G25" s="137">
        <f t="shared" ref="G25:G32" si="34">IF(T25&gt;N25,1,IF(N25&gt;U25,0,(U25-N25)/(U25-T25)))</f>
        <v>0.1</v>
      </c>
      <c r="H25" s="137">
        <f t="shared" ref="H25:H32" si="35">IF(T25&gt;O25,1,IF(O25&gt;U25,0,(U25-O25)/(U25-T25)))</f>
        <v>0</v>
      </c>
      <c r="I25" s="137">
        <f t="shared" ref="I25:I32" si="36">IF(T25&gt;P25,1,IF(P25&gt;U25,0,(U25-P25)/(U25-T25)))</f>
        <v>1</v>
      </c>
      <c r="J25" s="137">
        <f t="shared" ref="J25:J32" si="37">IF(T25&gt;Q25,1,IF(Q25&gt;U25,0,(U25-Q25)/(U25-T25)))</f>
        <v>0.05</v>
      </c>
      <c r="K25" s="137">
        <f t="shared" ref="K25:K32" si="38">IF(T25&gt;R25,1,IF(R25&gt;U25,0,(U25-R25)/(U25-T25)))</f>
        <v>0.85</v>
      </c>
      <c r="L25" s="137">
        <f t="shared" ref="L25:L32" si="39">IF(T25&gt;S25,1,IF(S25&gt;U25,0,(U25-S25)/(U25-T25)))</f>
        <v>0.6</v>
      </c>
      <c r="M25" s="138" t="s">
        <v>5018</v>
      </c>
      <c r="N25" s="136">
        <v>27</v>
      </c>
      <c r="O25" s="136">
        <v>41</v>
      </c>
      <c r="P25" s="136">
        <v>1</v>
      </c>
      <c r="Q25" s="136">
        <v>28</v>
      </c>
      <c r="R25" s="136">
        <v>12</v>
      </c>
      <c r="S25" s="136">
        <v>17</v>
      </c>
      <c r="T25" s="140">
        <v>9</v>
      </c>
      <c r="U25" s="141">
        <v>29</v>
      </c>
      <c r="V25" s="119"/>
      <c r="W25" s="119"/>
      <c r="X25" s="119"/>
    </row>
    <row r="26" spans="1:24" ht="15.75" customHeight="1">
      <c r="A26" s="120" t="s">
        <v>5013</v>
      </c>
      <c r="B26" s="125" t="s">
        <v>5014</v>
      </c>
      <c r="C26" s="133" t="s">
        <v>74</v>
      </c>
      <c r="D26" s="134"/>
      <c r="E26" s="135" t="s">
        <v>5061</v>
      </c>
      <c r="F26" s="149" t="s">
        <v>5062</v>
      </c>
      <c r="G26" s="137">
        <f t="shared" si="34"/>
        <v>0.7109375</v>
      </c>
      <c r="H26" s="137">
        <f t="shared" si="35"/>
        <v>0.40625</v>
      </c>
      <c r="I26" s="137">
        <f t="shared" si="36"/>
        <v>1</v>
      </c>
      <c r="J26" s="137">
        <f t="shared" si="37"/>
        <v>0.7265625</v>
      </c>
      <c r="K26" s="137">
        <f t="shared" si="38"/>
        <v>0.32812499999999994</v>
      </c>
      <c r="L26" s="137">
        <f t="shared" si="39"/>
        <v>0.7734375</v>
      </c>
      <c r="M26" s="138" t="s">
        <v>5018</v>
      </c>
      <c r="N26" s="136">
        <v>5.6</v>
      </c>
      <c r="O26" s="136">
        <v>9.5</v>
      </c>
      <c r="P26" s="136">
        <v>0.9</v>
      </c>
      <c r="Q26" s="136">
        <v>5.4</v>
      </c>
      <c r="R26" s="136">
        <v>10.5</v>
      </c>
      <c r="S26" s="139">
        <v>4.8</v>
      </c>
      <c r="T26" s="140">
        <v>1.9</v>
      </c>
      <c r="U26" s="141">
        <v>14.7</v>
      </c>
      <c r="V26" s="119"/>
      <c r="W26" s="119"/>
      <c r="X26" s="119"/>
    </row>
    <row r="27" spans="1:24" ht="15.75" customHeight="1">
      <c r="A27" s="120" t="s">
        <v>5013</v>
      </c>
      <c r="B27" s="125" t="s">
        <v>5014</v>
      </c>
      <c r="C27" s="133" t="s">
        <v>74</v>
      </c>
      <c r="D27" s="134"/>
      <c r="E27" s="135" t="s">
        <v>5063</v>
      </c>
      <c r="F27" s="149" t="s">
        <v>5064</v>
      </c>
      <c r="G27" s="137">
        <f t="shared" si="34"/>
        <v>0.70400000000000007</v>
      </c>
      <c r="H27" s="137">
        <f t="shared" si="35"/>
        <v>0.38799999999999996</v>
      </c>
      <c r="I27" s="137">
        <f t="shared" si="36"/>
        <v>1</v>
      </c>
      <c r="J27" s="137">
        <f t="shared" si="37"/>
        <v>0.752</v>
      </c>
      <c r="K27" s="137">
        <f t="shared" si="38"/>
        <v>0.56400000000000006</v>
      </c>
      <c r="L27" s="137">
        <f t="shared" si="39"/>
        <v>0.80400000000000005</v>
      </c>
      <c r="M27" s="138" t="s">
        <v>5018</v>
      </c>
      <c r="N27" s="136">
        <v>10.7</v>
      </c>
      <c r="O27" s="136">
        <v>18.600000000000001</v>
      </c>
      <c r="P27" s="136">
        <v>2.7</v>
      </c>
      <c r="Q27" s="136">
        <v>9.5</v>
      </c>
      <c r="R27" s="136">
        <v>14.2</v>
      </c>
      <c r="S27" s="136">
        <v>8.1999999999999993</v>
      </c>
      <c r="T27" s="140">
        <v>3.3</v>
      </c>
      <c r="U27" s="141">
        <v>28.3</v>
      </c>
      <c r="V27" s="119"/>
      <c r="W27" s="119"/>
      <c r="X27" s="119"/>
    </row>
    <row r="28" spans="1:24" ht="15.75" customHeight="1">
      <c r="A28" s="120" t="s">
        <v>5013</v>
      </c>
      <c r="B28" s="125" t="s">
        <v>5014</v>
      </c>
      <c r="C28" s="133" t="s">
        <v>74</v>
      </c>
      <c r="D28" s="134"/>
      <c r="E28" s="135" t="s">
        <v>5065</v>
      </c>
      <c r="F28" s="143" t="s">
        <v>5017</v>
      </c>
      <c r="G28" s="137">
        <f t="shared" si="34"/>
        <v>0.9887640449438202</v>
      </c>
      <c r="H28" s="137">
        <f t="shared" si="35"/>
        <v>0.5842696629213483</v>
      </c>
      <c r="I28" s="137">
        <f t="shared" si="36"/>
        <v>0.9550561797752809</v>
      </c>
      <c r="J28" s="137">
        <f t="shared" si="37"/>
        <v>0.5730337078651685</v>
      </c>
      <c r="K28" s="137">
        <f t="shared" si="38"/>
        <v>0.34831460674157305</v>
      </c>
      <c r="L28" s="137">
        <f t="shared" si="39"/>
        <v>0.4943820224719101</v>
      </c>
      <c r="M28" s="138" t="s">
        <v>5018</v>
      </c>
      <c r="N28" s="136">
        <v>27</v>
      </c>
      <c r="O28" s="139">
        <v>63</v>
      </c>
      <c r="P28" s="139">
        <v>30</v>
      </c>
      <c r="Q28" s="139">
        <v>64</v>
      </c>
      <c r="R28" s="139">
        <v>84</v>
      </c>
      <c r="S28" s="136">
        <v>71</v>
      </c>
      <c r="T28" s="140">
        <v>26</v>
      </c>
      <c r="U28" s="141">
        <v>115</v>
      </c>
      <c r="V28" s="119"/>
      <c r="W28" s="119"/>
      <c r="X28" s="119"/>
    </row>
    <row r="29" spans="1:24" ht="15.75" customHeight="1">
      <c r="A29" s="120" t="s">
        <v>5013</v>
      </c>
      <c r="B29" s="125" t="s">
        <v>5014</v>
      </c>
      <c r="C29" s="133" t="s">
        <v>74</v>
      </c>
      <c r="D29" s="134"/>
      <c r="E29" s="135" t="s">
        <v>5066</v>
      </c>
      <c r="F29" s="136" t="s">
        <v>5067</v>
      </c>
      <c r="G29" s="137">
        <f t="shared" si="34"/>
        <v>1</v>
      </c>
      <c r="H29" s="137">
        <f t="shared" si="35"/>
        <v>1</v>
      </c>
      <c r="I29" s="137">
        <f t="shared" si="36"/>
        <v>0.85714285714285721</v>
      </c>
      <c r="J29" s="137">
        <f t="shared" si="37"/>
        <v>0.7857142857142857</v>
      </c>
      <c r="K29" s="137">
        <f t="shared" si="38"/>
        <v>0.2142857142857143</v>
      </c>
      <c r="L29" s="137">
        <f t="shared" si="39"/>
        <v>0.75</v>
      </c>
      <c r="M29" s="138" t="s">
        <v>5018</v>
      </c>
      <c r="N29" s="136">
        <v>0.05</v>
      </c>
      <c r="O29" s="139">
        <v>0.03</v>
      </c>
      <c r="P29" s="139">
        <v>0.12</v>
      </c>
      <c r="Q29" s="139">
        <v>0.14000000000000001</v>
      </c>
      <c r="R29" s="139">
        <v>0.3</v>
      </c>
      <c r="S29" s="139">
        <v>0.15</v>
      </c>
      <c r="T29" s="140">
        <v>0.08</v>
      </c>
      <c r="U29" s="141">
        <v>0.36</v>
      </c>
      <c r="V29" s="119"/>
      <c r="W29" s="119"/>
      <c r="X29" s="119"/>
    </row>
    <row r="30" spans="1:24" ht="15.75" customHeight="1">
      <c r="A30" s="120" t="s">
        <v>5013</v>
      </c>
      <c r="B30" s="125" t="s">
        <v>5014</v>
      </c>
      <c r="C30" s="133" t="s">
        <v>74</v>
      </c>
      <c r="D30" s="134"/>
      <c r="E30" s="135" t="s">
        <v>5068</v>
      </c>
      <c r="F30" s="149" t="s">
        <v>5069</v>
      </c>
      <c r="G30" s="137">
        <f t="shared" si="34"/>
        <v>0.9340659340659343</v>
      </c>
      <c r="H30" s="137">
        <f t="shared" si="35"/>
        <v>0.13186813186813182</v>
      </c>
      <c r="I30" s="137">
        <f t="shared" si="36"/>
        <v>0.50549450549450536</v>
      </c>
      <c r="J30" s="137">
        <f t="shared" si="37"/>
        <v>0.38461538461538469</v>
      </c>
      <c r="K30" s="137">
        <f t="shared" si="38"/>
        <v>0.47252747252747235</v>
      </c>
      <c r="L30" s="137">
        <f t="shared" si="39"/>
        <v>0.3186813186813186</v>
      </c>
      <c r="M30" s="138" t="s">
        <v>5018</v>
      </c>
      <c r="N30" s="136">
        <v>19.899999999999999</v>
      </c>
      <c r="O30" s="136">
        <v>27.2</v>
      </c>
      <c r="P30" s="136">
        <v>23.8</v>
      </c>
      <c r="Q30" s="136">
        <v>24.9</v>
      </c>
      <c r="R30" s="136">
        <v>24.1</v>
      </c>
      <c r="S30" s="136">
        <v>25.5</v>
      </c>
      <c r="T30" s="140">
        <v>19.3</v>
      </c>
      <c r="U30" s="141">
        <v>28.4</v>
      </c>
      <c r="V30" s="119"/>
      <c r="W30" s="119"/>
      <c r="X30" s="119"/>
    </row>
    <row r="31" spans="1:24" ht="15.75" customHeight="1">
      <c r="A31" s="120" t="s">
        <v>5013</v>
      </c>
      <c r="B31" s="125" t="s">
        <v>5014</v>
      </c>
      <c r="C31" s="133" t="s">
        <v>74</v>
      </c>
      <c r="D31" s="134"/>
      <c r="E31" s="135" t="s">
        <v>5070</v>
      </c>
      <c r="F31" s="149" t="s">
        <v>5071</v>
      </c>
      <c r="G31" s="137">
        <f t="shared" si="34"/>
        <v>0.69321533923303835</v>
      </c>
      <c r="H31" s="137">
        <f t="shared" si="35"/>
        <v>0.55899705014749268</v>
      </c>
      <c r="I31" s="137">
        <f t="shared" si="36"/>
        <v>0.60619469026548667</v>
      </c>
      <c r="J31" s="137">
        <f t="shared" si="37"/>
        <v>0</v>
      </c>
      <c r="K31" s="137">
        <f t="shared" si="38"/>
        <v>0.34660766961651918</v>
      </c>
      <c r="L31" s="137">
        <f t="shared" si="39"/>
        <v>0.45870206489675508</v>
      </c>
      <c r="M31" s="138" t="s">
        <v>5018</v>
      </c>
      <c r="N31" s="139">
        <v>54.8</v>
      </c>
      <c r="O31" s="139">
        <v>63.9</v>
      </c>
      <c r="P31" s="139">
        <v>60.7</v>
      </c>
      <c r="Q31" s="139">
        <v>101.8</v>
      </c>
      <c r="R31" s="139">
        <v>78.3</v>
      </c>
      <c r="S31" s="139">
        <v>70.7</v>
      </c>
      <c r="T31" s="140">
        <v>34</v>
      </c>
      <c r="U31" s="141">
        <v>101.8</v>
      </c>
      <c r="V31" s="119"/>
      <c r="W31" s="119"/>
      <c r="X31" s="119"/>
    </row>
    <row r="32" spans="1:24" ht="15.75" customHeight="1">
      <c r="A32" s="120" t="s">
        <v>5013</v>
      </c>
      <c r="B32" s="125" t="s">
        <v>5014</v>
      </c>
      <c r="C32" s="133" t="s">
        <v>74</v>
      </c>
      <c r="D32" s="134"/>
      <c r="E32" s="135" t="s">
        <v>5072</v>
      </c>
      <c r="F32" s="136" t="s">
        <v>5073</v>
      </c>
      <c r="G32" s="137">
        <f t="shared" si="34"/>
        <v>0</v>
      </c>
      <c r="H32" s="137">
        <f t="shared" si="35"/>
        <v>1</v>
      </c>
      <c r="I32" s="137">
        <f t="shared" si="36"/>
        <v>1</v>
      </c>
      <c r="J32" s="137">
        <f t="shared" si="37"/>
        <v>0.49823736780258515</v>
      </c>
      <c r="K32" s="137">
        <f t="shared" si="38"/>
        <v>1</v>
      </c>
      <c r="L32" s="137">
        <f t="shared" si="39"/>
        <v>0.75793184488836673</v>
      </c>
      <c r="M32" s="138" t="s">
        <v>5018</v>
      </c>
      <c r="N32" s="136">
        <v>19.95</v>
      </c>
      <c r="O32" s="136">
        <v>6.73</v>
      </c>
      <c r="P32" s="136">
        <v>7.64</v>
      </c>
      <c r="Q32" s="136">
        <v>12.41</v>
      </c>
      <c r="R32" s="136">
        <v>7.25</v>
      </c>
      <c r="S32" s="136">
        <v>10.199999999999999</v>
      </c>
      <c r="T32" s="140">
        <v>8.14</v>
      </c>
      <c r="U32" s="141">
        <v>16.649999999999999</v>
      </c>
      <c r="V32" s="119"/>
      <c r="W32" s="119"/>
      <c r="X32" s="119"/>
    </row>
    <row r="33" spans="1:24" ht="15.75" customHeight="1">
      <c r="A33" s="120" t="s">
        <v>5013</v>
      </c>
      <c r="B33" s="125" t="s">
        <v>5014</v>
      </c>
      <c r="C33" s="133" t="s">
        <v>74</v>
      </c>
      <c r="D33" s="134"/>
      <c r="E33" s="135" t="s">
        <v>5074</v>
      </c>
      <c r="F33" s="143" t="s">
        <v>5075</v>
      </c>
      <c r="G33" s="137">
        <f>IF(T33&lt;N33,1,IF(N33&lt;U33,0,(U33-N33)/(U33-T33)))</f>
        <v>0.56685499058380484</v>
      </c>
      <c r="H33" s="137">
        <f>IF(T33&lt;O33,1,IF(O33&lt;U33,0,(U33-O33)/(U33-T33)))</f>
        <v>6.4030131826742609E-2</v>
      </c>
      <c r="I33" s="137">
        <f>IF(T33&lt;P33,1,IF(P33&lt;U33,0,(U33-P33)/(U33-T33)))</f>
        <v>0.62900188323917172</v>
      </c>
      <c r="J33" s="137">
        <f>IF(T33&lt;Q33,1,IF(Q33&lt;U33,0,(U33-Q33)/(U33-T33)))</f>
        <v>0.5009416195856865</v>
      </c>
      <c r="K33" s="137">
        <f>IF(T33&lt;R33,1,IF(R33&lt;U33,0,(U33-R33)/(U33-T33)))</f>
        <v>0</v>
      </c>
      <c r="L33" s="137">
        <f>IF(T33&lt;S33,1,IF(S33&lt;U33,0,(U33-S33)/(U33-T33)))</f>
        <v>0.11676082862523621</v>
      </c>
      <c r="M33" s="144" t="s">
        <v>5076</v>
      </c>
      <c r="N33" s="139">
        <v>72.040000000000006</v>
      </c>
      <c r="O33" s="139">
        <v>69.37</v>
      </c>
      <c r="P33" s="139">
        <v>72.37</v>
      </c>
      <c r="Q33" s="139">
        <v>71.69</v>
      </c>
      <c r="R33" s="139">
        <v>68.849999999999994</v>
      </c>
      <c r="S33" s="139">
        <v>69.650000000000006</v>
      </c>
      <c r="T33" s="152">
        <v>74.34</v>
      </c>
      <c r="U33" s="141">
        <v>69.03</v>
      </c>
      <c r="V33" s="119"/>
      <c r="W33" s="119"/>
      <c r="X33" s="119"/>
    </row>
    <row r="34" spans="1:24" ht="15.75" customHeight="1">
      <c r="A34" s="120" t="s">
        <v>5013</v>
      </c>
      <c r="B34" s="125" t="s">
        <v>5014</v>
      </c>
      <c r="C34" s="133" t="s">
        <v>74</v>
      </c>
      <c r="D34" s="134"/>
      <c r="E34" s="135" t="s">
        <v>5077</v>
      </c>
      <c r="F34" s="136" t="s">
        <v>5078</v>
      </c>
      <c r="G34" s="137">
        <f>IF(T34&gt;N34,1,IF(N34&gt;U34,0,(U34-N34)/(U34-T34)))</f>
        <v>0.8487723214285714</v>
      </c>
      <c r="H34" s="137">
        <f>IF(T34&gt;O34,1,IF(O34&gt;U34,0,(U34-O34)/(U34-T34)))</f>
        <v>0.4475446428571429</v>
      </c>
      <c r="I34" s="137">
        <f>IF(T34&gt;P34,1,IF(P34&gt;U34,0,(U34-P34)/(U34-T34)))</f>
        <v>0.97265625</v>
      </c>
      <c r="J34" s="137">
        <f>IF(T34&gt;Q34,1,IF(Q34&gt;U34,0,(U34-Q34)/(U34-T34)))</f>
        <v>0.6043526785714286</v>
      </c>
      <c r="K34" s="137">
        <f>IF(T34&gt;R34,1,IF(R34&gt;U34,0,(U34-R34)/(U34-T34)))</f>
        <v>0.67596726190476197</v>
      </c>
      <c r="L34" s="137">
        <f>IF(T34&gt;S34,1,IF(S34&gt;U34,0,(U34-S34)/(U34-T34)))</f>
        <v>0.90215773809523814</v>
      </c>
      <c r="M34" s="138" t="s">
        <v>5018</v>
      </c>
      <c r="N34" s="139">
        <v>18.510000000000002</v>
      </c>
      <c r="O34" s="139">
        <v>40.08</v>
      </c>
      <c r="P34" s="139">
        <v>11.85</v>
      </c>
      <c r="Q34" s="139">
        <v>31.65</v>
      </c>
      <c r="R34" s="139">
        <v>27.8</v>
      </c>
      <c r="S34" s="139">
        <v>15.64</v>
      </c>
      <c r="T34" s="140">
        <v>10.38</v>
      </c>
      <c r="U34" s="141">
        <v>64.14</v>
      </c>
      <c r="V34" s="119"/>
      <c r="W34" s="119"/>
      <c r="X34" s="119"/>
    </row>
    <row r="35" spans="1:24" ht="15.75" customHeight="1">
      <c r="A35" s="120" t="s">
        <v>5013</v>
      </c>
      <c r="B35" s="125" t="s">
        <v>5014</v>
      </c>
      <c r="C35" s="133" t="s">
        <v>74</v>
      </c>
      <c r="D35" s="134"/>
      <c r="E35" s="135" t="s">
        <v>5079</v>
      </c>
      <c r="F35" s="136" t="s">
        <v>5080</v>
      </c>
      <c r="G35" s="137">
        <f t="shared" ref="G35:G38" si="40">IF(T35&lt;N35,1,IF(N35&lt;U35,0,(U35-N35)/(U35-T35)))</f>
        <v>0.33333333333331755</v>
      </c>
      <c r="H35" s="137">
        <f>IF(T35&lt;O35,1,IF(O35&lt;U35,0,(U35-O35)/(U35-T35)))</f>
        <v>0.66666666666668251</v>
      </c>
      <c r="I35" s="137">
        <f t="shared" ref="I35:I38" si="41">IF(T35&lt;P35,1,IF(P35&lt;U35,0,(U35-P35)/(U35-T35)))</f>
        <v>0.66666666666668251</v>
      </c>
      <c r="J35" s="137">
        <f t="shared" ref="J35:J38" si="42">IF(T35&lt;Q35,1,IF(Q35&lt;U35,0,(U35-Q35)/(U35-T35)))</f>
        <v>0.33333333333331755</v>
      </c>
      <c r="K35" s="137">
        <f t="shared" ref="K35:K38" si="43">IF(T35&lt;R35,1,IF(R35&lt;U35,0,(U35-R35)/(U35-T35)))</f>
        <v>0</v>
      </c>
      <c r="L35" s="137">
        <f t="shared" ref="L35:L38" si="44">IF(T35&lt;S35,1,IF(S35&lt;U35,0,(U35-S35)/(U35-T35)))</f>
        <v>0.66666666666668251</v>
      </c>
      <c r="M35" s="144" t="s">
        <v>5025</v>
      </c>
      <c r="N35" s="139">
        <v>99.8</v>
      </c>
      <c r="O35" s="139">
        <v>99.9</v>
      </c>
      <c r="P35" s="139">
        <v>99.9</v>
      </c>
      <c r="Q35" s="139">
        <v>99.8</v>
      </c>
      <c r="R35" s="139">
        <v>99.6</v>
      </c>
      <c r="S35" s="136">
        <v>99.9</v>
      </c>
      <c r="T35" s="140">
        <v>100</v>
      </c>
      <c r="U35" s="141">
        <v>99.7</v>
      </c>
      <c r="V35" s="119"/>
      <c r="W35" s="119"/>
      <c r="X35" s="119"/>
    </row>
    <row r="36" spans="1:24" ht="15.75" customHeight="1">
      <c r="A36" s="120" t="s">
        <v>5013</v>
      </c>
      <c r="B36" s="125" t="s">
        <v>5014</v>
      </c>
      <c r="C36" s="133" t="s">
        <v>74</v>
      </c>
      <c r="D36" s="134"/>
      <c r="E36" s="135" t="s">
        <v>5081</v>
      </c>
      <c r="F36" s="143" t="s">
        <v>5082</v>
      </c>
      <c r="G36" s="137">
        <f t="shared" si="40"/>
        <v>1</v>
      </c>
      <c r="H36" s="137">
        <f>IF(T36&lt;O36,1,IF(O36&gt;U36,0,(U36-O36)/(U36-T36)))</f>
        <v>1</v>
      </c>
      <c r="I36" s="137">
        <f t="shared" si="41"/>
        <v>1</v>
      </c>
      <c r="J36" s="137">
        <f t="shared" si="42"/>
        <v>0.9538461538461539</v>
      </c>
      <c r="K36" s="137">
        <f t="shared" si="43"/>
        <v>0.92307692307692313</v>
      </c>
      <c r="L36" s="137">
        <f t="shared" si="44"/>
        <v>0.84615384615384615</v>
      </c>
      <c r="M36" s="144" t="s">
        <v>5025</v>
      </c>
      <c r="N36" s="136">
        <v>93</v>
      </c>
      <c r="O36" s="136">
        <v>89</v>
      </c>
      <c r="P36" s="136">
        <v>98</v>
      </c>
      <c r="Q36" s="136">
        <v>85</v>
      </c>
      <c r="R36" s="136">
        <v>83</v>
      </c>
      <c r="S36" s="136">
        <v>78</v>
      </c>
      <c r="T36" s="140">
        <v>88</v>
      </c>
      <c r="U36" s="141">
        <v>23</v>
      </c>
      <c r="V36" s="119"/>
      <c r="W36" s="119"/>
      <c r="X36" s="119"/>
    </row>
    <row r="37" spans="1:24" ht="15.75" customHeight="1">
      <c r="A37" s="120" t="s">
        <v>5013</v>
      </c>
      <c r="B37" s="125" t="s">
        <v>5014</v>
      </c>
      <c r="C37" s="133" t="s">
        <v>74</v>
      </c>
      <c r="D37" s="134"/>
      <c r="E37" s="135" t="s">
        <v>5083</v>
      </c>
      <c r="F37" s="136" t="s">
        <v>5084</v>
      </c>
      <c r="G37" s="137">
        <f t="shared" si="40"/>
        <v>0.46153846153846156</v>
      </c>
      <c r="H37" s="137">
        <f t="shared" ref="H37:H38" si="45">IF(T37&lt;O37,1,IF(O37&lt;U37,0,(U37-O37)/(U37-T37)))</f>
        <v>0.30769230769230771</v>
      </c>
      <c r="I37" s="137">
        <f t="shared" si="41"/>
        <v>1</v>
      </c>
      <c r="J37" s="137">
        <f t="shared" si="42"/>
        <v>0.46153846153846156</v>
      </c>
      <c r="K37" s="137">
        <f t="shared" si="43"/>
        <v>0.69230769230769229</v>
      </c>
      <c r="L37" s="137">
        <f t="shared" si="44"/>
        <v>1</v>
      </c>
      <c r="M37" s="144" t="s">
        <v>5076</v>
      </c>
      <c r="N37" s="136">
        <v>68</v>
      </c>
      <c r="O37" s="136">
        <v>66</v>
      </c>
      <c r="P37" s="136">
        <v>79</v>
      </c>
      <c r="Q37" s="136">
        <v>68</v>
      </c>
      <c r="R37" s="136">
        <v>71</v>
      </c>
      <c r="S37" s="136">
        <v>76</v>
      </c>
      <c r="T37" s="140">
        <v>75</v>
      </c>
      <c r="U37" s="141">
        <v>62</v>
      </c>
      <c r="V37" s="119"/>
      <c r="W37" s="119"/>
      <c r="X37" s="119"/>
    </row>
    <row r="38" spans="1:24" ht="15.75" customHeight="1">
      <c r="A38" s="120" t="s">
        <v>5013</v>
      </c>
      <c r="B38" s="125" t="s">
        <v>5014</v>
      </c>
      <c r="C38" s="133" t="s">
        <v>74</v>
      </c>
      <c r="D38" s="134"/>
      <c r="E38" s="135" t="s">
        <v>5085</v>
      </c>
      <c r="F38" s="143" t="s">
        <v>5086</v>
      </c>
      <c r="G38" s="137">
        <f t="shared" si="40"/>
        <v>0.40740740740740755</v>
      </c>
      <c r="H38" s="137">
        <f t="shared" si="45"/>
        <v>0.33333333333333343</v>
      </c>
      <c r="I38" s="137">
        <f t="shared" si="41"/>
        <v>0.55555555555555547</v>
      </c>
      <c r="J38" s="137">
        <f t="shared" si="42"/>
        <v>0.37037037037037035</v>
      </c>
      <c r="K38" s="137">
        <f t="shared" si="43"/>
        <v>0.5185185185185186</v>
      </c>
      <c r="L38" s="137">
        <f t="shared" si="44"/>
        <v>0.11111111111111104</v>
      </c>
      <c r="M38" s="144" t="s">
        <v>5025</v>
      </c>
      <c r="N38" s="136">
        <v>5.4</v>
      </c>
      <c r="O38" s="136">
        <v>5.2</v>
      </c>
      <c r="P38" s="136">
        <v>5.8</v>
      </c>
      <c r="Q38" s="136">
        <v>5.3</v>
      </c>
      <c r="R38" s="136">
        <v>5.7</v>
      </c>
      <c r="S38" s="136">
        <v>4.5999999999999996</v>
      </c>
      <c r="T38" s="140">
        <v>7</v>
      </c>
      <c r="U38" s="141">
        <v>4.3</v>
      </c>
      <c r="V38" s="119"/>
      <c r="W38" s="119"/>
      <c r="X38" s="119"/>
    </row>
    <row r="39" spans="1:24" ht="15.75" customHeight="1">
      <c r="A39" s="120" t="s">
        <v>5013</v>
      </c>
      <c r="B39" s="125" t="s">
        <v>5014</v>
      </c>
      <c r="C39" s="133" t="s">
        <v>74</v>
      </c>
      <c r="D39" s="134"/>
      <c r="E39" s="135" t="s">
        <v>5087</v>
      </c>
      <c r="F39" s="136" t="s">
        <v>5088</v>
      </c>
      <c r="G39" s="137">
        <f t="shared" ref="G39:G40" si="46">IF(T39&gt;=N39,1,IF(N39&gt;=U39,0,(U39-N39)/(U39-T39)))</f>
        <v>0.69506726457399104</v>
      </c>
      <c r="H39" s="137">
        <f>IF(T39&gt;=O39,1,IF(O39&gt;=U39,0,(U39-O39)/(U39-T39)))</f>
        <v>0.37668161434977571</v>
      </c>
      <c r="I39" s="137">
        <f>IF(T39&gt;=P39,1,IF(P39&gt;=U39,0,(U39-P39)/(U39-T39)))</f>
        <v>1</v>
      </c>
      <c r="J39" s="137">
        <f t="shared" ref="J39:J41" si="47">IF(T39&gt;=Q39,1,IF(Q39&gt;=U39,0,(U39-Q39)/(U39-T39)))</f>
        <v>0.74439461883408076</v>
      </c>
      <c r="K39" s="137">
        <f t="shared" ref="K39:K40" si="48">IF(T39&gt;=R39,1,IF(R39&gt;=U39,0,(U39-R39)/(U39-T39)))</f>
        <v>0.55156950672645744</v>
      </c>
      <c r="L39" s="137">
        <f t="shared" ref="L39:L40" si="49">IF(T39&gt;=S39,1,IF(S39&gt;=U39,0,(U39-S39)/(U39-T39)))</f>
        <v>0.80717488789237668</v>
      </c>
      <c r="M39" s="138" t="s">
        <v>5018</v>
      </c>
      <c r="N39" s="136">
        <v>9.5</v>
      </c>
      <c r="O39" s="136">
        <v>16.600000000000001</v>
      </c>
      <c r="P39" s="136">
        <v>2</v>
      </c>
      <c r="Q39" s="136">
        <v>8.4</v>
      </c>
      <c r="R39" s="136">
        <v>12.7</v>
      </c>
      <c r="S39" s="136">
        <v>7</v>
      </c>
      <c r="T39" s="140">
        <v>2.7</v>
      </c>
      <c r="U39" s="141">
        <v>25</v>
      </c>
      <c r="V39" s="119"/>
      <c r="W39" s="119"/>
      <c r="X39" s="119"/>
    </row>
    <row r="40" spans="1:24" ht="15.75" customHeight="1">
      <c r="A40" s="120" t="s">
        <v>5013</v>
      </c>
      <c r="B40" s="125" t="s">
        <v>5014</v>
      </c>
      <c r="C40" s="133" t="s">
        <v>74</v>
      </c>
      <c r="D40" s="134"/>
      <c r="E40" s="135" t="s">
        <v>5089</v>
      </c>
      <c r="F40" s="149" t="s">
        <v>5090</v>
      </c>
      <c r="G40" s="137">
        <f t="shared" si="46"/>
        <v>0.95909090909090911</v>
      </c>
      <c r="H40" s="137">
        <f>IF(O40&lt;0, "N/A",IF(T40&gt;=O40,1,IF(O40&gt;=U40,0,(U40-O40)/(U40-T40))))</f>
        <v>1</v>
      </c>
      <c r="I40" s="137">
        <f>IF(P40&lt;0, 0,IF(T40&gt;=P40,1,IF(P40&gt;=U40,0,(U40-P40)/(U40-T40))))</f>
        <v>0</v>
      </c>
      <c r="J40" s="137">
        <f t="shared" si="47"/>
        <v>0</v>
      </c>
      <c r="K40" s="137">
        <f t="shared" si="48"/>
        <v>0.31363636363636371</v>
      </c>
      <c r="L40" s="137">
        <f t="shared" si="49"/>
        <v>0.41363636363636369</v>
      </c>
      <c r="M40" s="138" t="s">
        <v>5018</v>
      </c>
      <c r="N40" s="136">
        <v>10.7</v>
      </c>
      <c r="O40" s="136">
        <v>9.5</v>
      </c>
      <c r="P40" s="150">
        <v>-1</v>
      </c>
      <c r="Q40" s="136">
        <v>38.299999999999997</v>
      </c>
      <c r="R40" s="136">
        <v>24.9</v>
      </c>
      <c r="S40" s="136">
        <v>22.7</v>
      </c>
      <c r="T40" s="140">
        <v>9.8000000000000007</v>
      </c>
      <c r="U40" s="141">
        <v>31.8</v>
      </c>
      <c r="V40" s="119"/>
      <c r="W40" s="119"/>
      <c r="X40" s="119"/>
    </row>
    <row r="41" spans="1:24" ht="15.75" customHeight="1">
      <c r="A41" s="120" t="s">
        <v>5013</v>
      </c>
      <c r="B41" s="125" t="s">
        <v>5014</v>
      </c>
      <c r="C41" s="133" t="s">
        <v>74</v>
      </c>
      <c r="D41" s="134"/>
      <c r="E41" s="135" t="s">
        <v>5091</v>
      </c>
      <c r="F41" s="149" t="s">
        <v>5092</v>
      </c>
      <c r="G41" s="137">
        <f>IF(T41&gt;N41,1,IF(N41&gt;U41,0,(U41-N41)/(U41-T41)))</f>
        <v>1</v>
      </c>
      <c r="H41" s="137">
        <f>IF(T41&gt;O41,1,IF(O41&gt;U41,0,(U41-O41)/(U41-T41)))</f>
        <v>1</v>
      </c>
      <c r="I41" s="137">
        <f>IF(T41&gt;P41,1,IF(P41&gt;U41,0,(U41-P41)/(U41-T41)))</f>
        <v>1</v>
      </c>
      <c r="J41" s="137">
        <f t="shared" si="47"/>
        <v>1</v>
      </c>
      <c r="K41" s="137">
        <f>IF(T41&gt;R41,1,IF(R41&gt;U41,0,(U41-R41)/(U41-T41)))</f>
        <v>1</v>
      </c>
      <c r="L41" s="137">
        <f>IF(T41&gt;S41,1,IF(S41&gt;U41,0,(U41-S41)/(U41-T41)))</f>
        <v>1</v>
      </c>
      <c r="M41" s="138" t="s">
        <v>5018</v>
      </c>
      <c r="N41" s="136">
        <v>25.5</v>
      </c>
      <c r="O41" s="136">
        <v>24</v>
      </c>
      <c r="P41" s="136">
        <v>30.5</v>
      </c>
      <c r="Q41" s="136">
        <v>31.7</v>
      </c>
      <c r="R41" s="136">
        <v>29</v>
      </c>
      <c r="S41" s="136">
        <v>25.8</v>
      </c>
      <c r="T41" s="140">
        <v>32</v>
      </c>
      <c r="U41" s="141">
        <v>33</v>
      </c>
      <c r="V41" s="119"/>
      <c r="W41" s="119"/>
      <c r="X41" s="119"/>
    </row>
    <row r="42" spans="1:24" ht="15.75" customHeight="1">
      <c r="A42" s="120" t="s">
        <v>5013</v>
      </c>
      <c r="B42" s="125" t="s">
        <v>5014</v>
      </c>
      <c r="C42" s="126" t="s">
        <v>75</v>
      </c>
      <c r="D42" s="126"/>
      <c r="E42" s="126" t="s">
        <v>5093</v>
      </c>
      <c r="F42" s="127"/>
      <c r="G42" s="146">
        <f t="shared" ref="G42:L42" si="50">ROUND(AVERAGE(G43:G46),2)</f>
        <v>0.25</v>
      </c>
      <c r="H42" s="146">
        <f t="shared" si="50"/>
        <v>0.48</v>
      </c>
      <c r="I42" s="146">
        <f t="shared" si="50"/>
        <v>0.68</v>
      </c>
      <c r="J42" s="146">
        <f t="shared" si="50"/>
        <v>0.36</v>
      </c>
      <c r="K42" s="146">
        <f t="shared" si="50"/>
        <v>0.54</v>
      </c>
      <c r="L42" s="146">
        <f t="shared" si="50"/>
        <v>0.54</v>
      </c>
      <c r="M42" s="147"/>
      <c r="N42" s="148"/>
      <c r="O42" s="148"/>
      <c r="P42" s="148"/>
      <c r="Q42" s="148"/>
      <c r="R42" s="148"/>
      <c r="S42" s="147"/>
      <c r="T42" s="147"/>
      <c r="U42" s="147"/>
      <c r="V42" s="119"/>
      <c r="W42" s="119"/>
      <c r="X42" s="119"/>
    </row>
    <row r="43" spans="1:24" ht="15.75" customHeight="1">
      <c r="A43" s="120" t="s">
        <v>5013</v>
      </c>
      <c r="B43" s="125" t="s">
        <v>5014</v>
      </c>
      <c r="C43" s="133" t="s">
        <v>75</v>
      </c>
      <c r="D43" s="134"/>
      <c r="E43" s="139" t="s">
        <v>5094</v>
      </c>
      <c r="F43" s="136" t="s">
        <v>5095</v>
      </c>
      <c r="G43" s="137">
        <f t="shared" ref="G43:G45" si="51">IF(T43&lt;=N43,1,IF(N43&lt;=U43,0,(U43-N43)/(U43-T43)))</f>
        <v>0</v>
      </c>
      <c r="H43" s="137">
        <f t="shared" ref="H43:H46" si="52">IF(T43&lt;=O43,1,IF(O43&lt;=U43,0,(U43-O43)/(U43-T43)))</f>
        <v>0</v>
      </c>
      <c r="I43" s="137">
        <f t="shared" ref="I43:I46" si="53">IF(T43&lt;=P43,1,IF(P43&lt;=U43,0,(U43-P43)/(U43-T43)))</f>
        <v>0.20506329113924093</v>
      </c>
      <c r="J43" s="137">
        <f t="shared" ref="J43:J46" si="54">IF(T43&lt;=Q43,1,IF(Q43&lt;=U43,0,(U43-Q43)/(U43-T43)))</f>
        <v>0.84430379746835404</v>
      </c>
      <c r="K43" s="137">
        <f t="shared" ref="K43:K46" si="55">IF(T43&lt;=R43,1,IF(R43&lt;=U43,0,(U43-R43)/(U43-T43)))</f>
        <v>0.98101265822784744</v>
      </c>
      <c r="L43" s="137">
        <f t="shared" ref="L43:L46" si="56">IF(T43&lt;=S43,1,IF(S43&lt;=U43,0,(U43-S43)/(U43-T43)))</f>
        <v>0</v>
      </c>
      <c r="M43" s="144" t="s">
        <v>5025</v>
      </c>
      <c r="N43" s="139">
        <v>89.34</v>
      </c>
      <c r="O43" s="139">
        <v>88.77</v>
      </c>
      <c r="P43" s="139">
        <v>93.61</v>
      </c>
      <c r="Q43" s="139">
        <v>98.66</v>
      </c>
      <c r="R43" s="139">
        <v>99.74</v>
      </c>
      <c r="S43" s="139">
        <v>91.99</v>
      </c>
      <c r="T43" s="152">
        <v>99.89</v>
      </c>
      <c r="U43" s="141">
        <v>91.99</v>
      </c>
      <c r="V43" s="119"/>
      <c r="W43" s="119"/>
      <c r="X43" s="119"/>
    </row>
    <row r="44" spans="1:24" ht="15.75" customHeight="1">
      <c r="A44" s="120" t="s">
        <v>5013</v>
      </c>
      <c r="B44" s="125" t="s">
        <v>5014</v>
      </c>
      <c r="C44" s="133" t="s">
        <v>75</v>
      </c>
      <c r="D44" s="134"/>
      <c r="E44" s="139" t="s">
        <v>5096</v>
      </c>
      <c r="F44" s="149" t="s">
        <v>5097</v>
      </c>
      <c r="G44" s="137">
        <f t="shared" si="51"/>
        <v>8.3275017494751455E-2</v>
      </c>
      <c r="H44" s="137">
        <f t="shared" si="52"/>
        <v>1</v>
      </c>
      <c r="I44" s="137">
        <f t="shared" si="53"/>
        <v>0.92792162351294605</v>
      </c>
      <c r="J44" s="137">
        <f t="shared" si="54"/>
        <v>0.5983205038488455</v>
      </c>
      <c r="K44" s="137">
        <f t="shared" si="55"/>
        <v>1</v>
      </c>
      <c r="L44" s="137">
        <f t="shared" si="56"/>
        <v>0.54303708887333768</v>
      </c>
      <c r="M44" s="144" t="s">
        <v>5025</v>
      </c>
      <c r="N44" s="139">
        <v>87.81</v>
      </c>
      <c r="O44" s="139">
        <v>107.84</v>
      </c>
      <c r="P44" s="139">
        <v>99.88</v>
      </c>
      <c r="Q44" s="139">
        <v>95.17</v>
      </c>
      <c r="R44" s="139">
        <v>107.69</v>
      </c>
      <c r="S44" s="139">
        <v>94.38</v>
      </c>
      <c r="T44" s="152">
        <v>100.91</v>
      </c>
      <c r="U44" s="141">
        <v>86.62</v>
      </c>
      <c r="V44" s="119"/>
      <c r="W44" s="119"/>
      <c r="X44" s="119"/>
    </row>
    <row r="45" spans="1:24" ht="15.75" customHeight="1">
      <c r="A45" s="120" t="s">
        <v>5013</v>
      </c>
      <c r="B45" s="125" t="s">
        <v>5014</v>
      </c>
      <c r="C45" s="133" t="s">
        <v>75</v>
      </c>
      <c r="D45" s="134"/>
      <c r="E45" s="135" t="s">
        <v>5098</v>
      </c>
      <c r="F45" s="149" t="s">
        <v>5099</v>
      </c>
      <c r="G45" s="137">
        <f t="shared" si="51"/>
        <v>0.68000000000000682</v>
      </c>
      <c r="H45" s="137">
        <f t="shared" si="52"/>
        <v>0.92000000000001592</v>
      </c>
      <c r="I45" s="137">
        <f t="shared" si="53"/>
        <v>0.68000000000000682</v>
      </c>
      <c r="J45" s="137">
        <f t="shared" si="54"/>
        <v>0</v>
      </c>
      <c r="K45" s="137">
        <f t="shared" si="55"/>
        <v>0</v>
      </c>
      <c r="L45" s="137">
        <f t="shared" si="56"/>
        <v>0.80000000000001137</v>
      </c>
      <c r="M45" s="144" t="s">
        <v>5025</v>
      </c>
      <c r="N45" s="139">
        <v>99.87</v>
      </c>
      <c r="O45" s="139">
        <v>99.93</v>
      </c>
      <c r="P45" s="139">
        <v>99.87</v>
      </c>
      <c r="Q45" s="139">
        <v>99.7</v>
      </c>
      <c r="R45" s="139">
        <v>99.7</v>
      </c>
      <c r="S45" s="139">
        <v>99.9</v>
      </c>
      <c r="T45" s="152">
        <v>99.95</v>
      </c>
      <c r="U45" s="141">
        <v>99.7</v>
      </c>
      <c r="V45" s="119"/>
      <c r="W45" s="119"/>
      <c r="X45" s="119"/>
    </row>
    <row r="46" spans="1:24" ht="15.75" customHeight="1">
      <c r="A46" s="120" t="s">
        <v>5013</v>
      </c>
      <c r="B46" s="125" t="s">
        <v>5014</v>
      </c>
      <c r="C46" s="133" t="s">
        <v>75</v>
      </c>
      <c r="D46" s="134"/>
      <c r="E46" s="139" t="s">
        <v>5100</v>
      </c>
      <c r="F46" s="151" t="s">
        <v>5101</v>
      </c>
      <c r="G46" s="137" t="str">
        <f>IF(N46&lt;0, "N/A",IF(T46&lt;=N46,1,IF(N46&lt;=U46,0,(U46-N46)/(U46-T46))))</f>
        <v>N/A</v>
      </c>
      <c r="H46" s="137">
        <f t="shared" si="52"/>
        <v>0</v>
      </c>
      <c r="I46" s="137">
        <f t="shared" si="53"/>
        <v>0.91747127441128962</v>
      </c>
      <c r="J46" s="137">
        <f t="shared" si="54"/>
        <v>0</v>
      </c>
      <c r="K46" s="137">
        <f t="shared" si="55"/>
        <v>0.18931946932296453</v>
      </c>
      <c r="L46" s="137">
        <f t="shared" si="56"/>
        <v>0.80096698559715762</v>
      </c>
      <c r="M46" s="144" t="s">
        <v>5076</v>
      </c>
      <c r="N46" s="153">
        <v>-1</v>
      </c>
      <c r="O46" s="135">
        <v>389</v>
      </c>
      <c r="P46" s="135">
        <v>474</v>
      </c>
      <c r="Q46" s="135">
        <v>380</v>
      </c>
      <c r="R46" s="135">
        <v>424</v>
      </c>
      <c r="S46" s="135">
        <v>466</v>
      </c>
      <c r="T46" s="140">
        <v>479.66699999999997</v>
      </c>
      <c r="U46" s="141">
        <v>411</v>
      </c>
      <c r="V46" s="119"/>
      <c r="W46" s="119"/>
      <c r="X46" s="119"/>
    </row>
    <row r="47" spans="1:24" ht="15.75" customHeight="1">
      <c r="A47" s="120" t="s">
        <v>5013</v>
      </c>
      <c r="B47" s="125" t="s">
        <v>5014</v>
      </c>
      <c r="C47" s="126" t="s">
        <v>76</v>
      </c>
      <c r="D47" s="126"/>
      <c r="E47" s="127" t="s">
        <v>5102</v>
      </c>
      <c r="F47" s="127"/>
      <c r="G47" s="146">
        <f t="shared" ref="G47:L47" si="57">ROUND(AVERAGE(G48:G54),2)</f>
        <v>0.71</v>
      </c>
      <c r="H47" s="146">
        <f t="shared" si="57"/>
        <v>0.53</v>
      </c>
      <c r="I47" s="146">
        <f t="shared" si="57"/>
        <v>0.94</v>
      </c>
      <c r="J47" s="146">
        <f t="shared" si="57"/>
        <v>0.59</v>
      </c>
      <c r="K47" s="146">
        <f t="shared" si="57"/>
        <v>0.86</v>
      </c>
      <c r="L47" s="146">
        <f t="shared" si="57"/>
        <v>0.79</v>
      </c>
      <c r="M47" s="147"/>
      <c r="N47" s="148"/>
      <c r="O47" s="148"/>
      <c r="P47" s="148"/>
      <c r="Q47" s="148"/>
      <c r="R47" s="148"/>
      <c r="S47" s="147"/>
      <c r="T47" s="147"/>
      <c r="U47" s="147"/>
      <c r="V47" s="119"/>
      <c r="W47" s="119"/>
      <c r="X47" s="119"/>
    </row>
    <row r="48" spans="1:24" ht="15.75" customHeight="1">
      <c r="A48" s="120" t="s">
        <v>5013</v>
      </c>
      <c r="B48" s="125" t="s">
        <v>5014</v>
      </c>
      <c r="C48" s="133" t="s">
        <v>76</v>
      </c>
      <c r="D48" s="134"/>
      <c r="E48" s="135" t="s">
        <v>5103</v>
      </c>
      <c r="F48" s="143" t="s">
        <v>5104</v>
      </c>
      <c r="G48" s="137">
        <f t="shared" ref="G48:G53" si="58">IF(T48&lt;=N48,1,IF(N48&lt;=U48,0,(U48-N48)/(U48-T48)))</f>
        <v>0.99358974358974361</v>
      </c>
      <c r="H48" s="137">
        <f t="shared" ref="H48:H53" si="59">IF(T48&lt;=O48,1,IF(O48&lt;=U48,0,(U48-O48)/(U48-T48)))</f>
        <v>0.1730769230769231</v>
      </c>
      <c r="I48" s="137">
        <f t="shared" ref="I48:I53" si="60">IF(T48&lt;=P48,1,IF(P48&lt;=U48,0,(U48-P48)/(U48-T48)))</f>
        <v>1</v>
      </c>
      <c r="J48" s="137">
        <f t="shared" ref="J48:J53" si="61">IF(T48&lt;=Q48,1,IF(Q48&lt;=U48,0,(U48-Q48)/(U48-T48)))</f>
        <v>0.57692307692307687</v>
      </c>
      <c r="K48" s="137">
        <f t="shared" ref="K48:K53" si="62">IF(T48&lt;=R48,1,IF(R48&lt;=U48,0,(U48-R48)/(U48-T48)))</f>
        <v>0.79273504273504269</v>
      </c>
      <c r="L48" s="137">
        <f t="shared" ref="L48:L53" si="63">IF(T48&lt;=S48,1,IF(S48&lt;=U48,0,(U48-S48)/(U48-T48)))</f>
        <v>0.98290598290598297</v>
      </c>
      <c r="M48" s="144" t="s">
        <v>5025</v>
      </c>
      <c r="N48" s="139">
        <v>71.900000000000006</v>
      </c>
      <c r="O48" s="139">
        <v>33.5</v>
      </c>
      <c r="P48" s="136">
        <v>73</v>
      </c>
      <c r="Q48" s="136">
        <v>52.4</v>
      </c>
      <c r="R48" s="139">
        <v>62.5</v>
      </c>
      <c r="S48" s="139">
        <v>71.400000000000006</v>
      </c>
      <c r="T48" s="140">
        <v>72.2</v>
      </c>
      <c r="U48" s="141">
        <v>25.4</v>
      </c>
      <c r="V48" s="119"/>
      <c r="W48" s="119"/>
      <c r="X48" s="119"/>
    </row>
    <row r="49" spans="1:24" ht="15.75" customHeight="1">
      <c r="A49" s="120" t="s">
        <v>5013</v>
      </c>
      <c r="B49" s="125" t="s">
        <v>5014</v>
      </c>
      <c r="C49" s="133" t="s">
        <v>76</v>
      </c>
      <c r="D49" s="134"/>
      <c r="E49" s="135" t="s">
        <v>5105</v>
      </c>
      <c r="F49" s="136" t="s">
        <v>5106</v>
      </c>
      <c r="G49" s="137">
        <f t="shared" si="58"/>
        <v>0.77331420373027282</v>
      </c>
      <c r="H49" s="137">
        <f t="shared" si="59"/>
        <v>0</v>
      </c>
      <c r="I49" s="137">
        <f t="shared" si="60"/>
        <v>0.82783357245337119</v>
      </c>
      <c r="J49" s="137">
        <f t="shared" si="61"/>
        <v>0.90387374461979886</v>
      </c>
      <c r="K49" s="137">
        <f t="shared" si="62"/>
        <v>0.89096126255380326</v>
      </c>
      <c r="L49" s="137">
        <f t="shared" si="63"/>
        <v>1</v>
      </c>
      <c r="M49" s="144" t="s">
        <v>5025</v>
      </c>
      <c r="N49" s="136">
        <v>99.83</v>
      </c>
      <c r="O49" s="136">
        <v>93.65</v>
      </c>
      <c r="P49" s="136">
        <v>100.21</v>
      </c>
      <c r="Q49" s="136">
        <v>100.74</v>
      </c>
      <c r="R49" s="136">
        <v>100.65</v>
      </c>
      <c r="S49" s="136">
        <v>106.86</v>
      </c>
      <c r="T49" s="140">
        <v>101.41</v>
      </c>
      <c r="U49" s="141">
        <v>94.44</v>
      </c>
      <c r="V49" s="119"/>
      <c r="W49" s="119"/>
      <c r="X49" s="119"/>
    </row>
    <row r="50" spans="1:24" ht="15.75" customHeight="1">
      <c r="A50" s="120" t="s">
        <v>5013</v>
      </c>
      <c r="B50" s="125" t="s">
        <v>5014</v>
      </c>
      <c r="C50" s="133" t="s">
        <v>76</v>
      </c>
      <c r="D50" s="134"/>
      <c r="E50" s="135" t="s">
        <v>5107</v>
      </c>
      <c r="F50" s="143" t="s">
        <v>5108</v>
      </c>
      <c r="G50" s="137">
        <f t="shared" si="58"/>
        <v>0.88626907073509009</v>
      </c>
      <c r="H50" s="137">
        <f t="shared" si="59"/>
        <v>1</v>
      </c>
      <c r="I50" s="137">
        <f t="shared" si="60"/>
        <v>0.74826629680998646</v>
      </c>
      <c r="J50" s="137">
        <f t="shared" si="61"/>
        <v>0.293342579750347</v>
      </c>
      <c r="K50" s="137">
        <f t="shared" si="62"/>
        <v>0.74271844660194219</v>
      </c>
      <c r="L50" s="137">
        <f t="shared" si="63"/>
        <v>0.30513176144244142</v>
      </c>
      <c r="M50" s="144" t="s">
        <v>5025</v>
      </c>
      <c r="N50" s="136">
        <v>84.36</v>
      </c>
      <c r="O50" s="136">
        <v>92.15</v>
      </c>
      <c r="P50" s="136">
        <v>82.37</v>
      </c>
      <c r="Q50" s="136">
        <v>75.81</v>
      </c>
      <c r="R50" s="136">
        <v>82.29</v>
      </c>
      <c r="S50" s="136">
        <v>75.98</v>
      </c>
      <c r="T50" s="140">
        <v>86</v>
      </c>
      <c r="U50" s="141">
        <v>71.58</v>
      </c>
      <c r="V50" s="119"/>
      <c r="W50" s="119"/>
      <c r="X50" s="119"/>
    </row>
    <row r="51" spans="1:24" ht="15.75" customHeight="1">
      <c r="A51" s="120" t="s">
        <v>5013</v>
      </c>
      <c r="B51" s="125" t="s">
        <v>5014</v>
      </c>
      <c r="C51" s="133" t="s">
        <v>76</v>
      </c>
      <c r="D51" s="134"/>
      <c r="E51" s="135" t="s">
        <v>5109</v>
      </c>
      <c r="F51" s="136" t="s">
        <v>5110</v>
      </c>
      <c r="G51" s="137">
        <f t="shared" si="58"/>
        <v>1</v>
      </c>
      <c r="H51" s="137">
        <f t="shared" si="59"/>
        <v>0.44136711844431353</v>
      </c>
      <c r="I51" s="137">
        <f t="shared" si="60"/>
        <v>1</v>
      </c>
      <c r="J51" s="137">
        <f t="shared" si="61"/>
        <v>0.50913376546847378</v>
      </c>
      <c r="K51" s="137">
        <f t="shared" si="62"/>
        <v>1</v>
      </c>
      <c r="L51" s="137">
        <f t="shared" si="63"/>
        <v>0.59575721862109621</v>
      </c>
      <c r="M51" s="144" t="s">
        <v>5025</v>
      </c>
      <c r="N51" s="136">
        <v>33.65</v>
      </c>
      <c r="O51" s="139">
        <v>18.18</v>
      </c>
      <c r="P51" s="139">
        <v>40</v>
      </c>
      <c r="Q51" s="139">
        <v>19.329999999999998</v>
      </c>
      <c r="R51" s="139">
        <v>39.6</v>
      </c>
      <c r="S51" s="139">
        <v>20.8</v>
      </c>
      <c r="T51" s="152">
        <v>27.66</v>
      </c>
      <c r="U51" s="141">
        <v>10.69</v>
      </c>
      <c r="V51" s="119"/>
      <c r="W51" s="119"/>
      <c r="X51" s="119"/>
    </row>
    <row r="52" spans="1:24" ht="15.75" customHeight="1">
      <c r="A52" s="120" t="s">
        <v>5013</v>
      </c>
      <c r="B52" s="125" t="s">
        <v>5014</v>
      </c>
      <c r="C52" s="133" t="s">
        <v>76</v>
      </c>
      <c r="D52" s="134"/>
      <c r="E52" s="135" t="s">
        <v>5111</v>
      </c>
      <c r="F52" s="136" t="s">
        <v>5112</v>
      </c>
      <c r="G52" s="137">
        <f t="shared" si="58"/>
        <v>0.77511961722488043</v>
      </c>
      <c r="H52" s="137">
        <f t="shared" si="59"/>
        <v>1</v>
      </c>
      <c r="I52" s="137">
        <f t="shared" si="60"/>
        <v>1</v>
      </c>
      <c r="J52" s="137">
        <f t="shared" si="61"/>
        <v>0.72727272727272729</v>
      </c>
      <c r="K52" s="137">
        <f t="shared" si="62"/>
        <v>1</v>
      </c>
      <c r="L52" s="137">
        <f t="shared" si="63"/>
        <v>1</v>
      </c>
      <c r="M52" s="144" t="s">
        <v>5025</v>
      </c>
      <c r="N52" s="136">
        <v>24.7</v>
      </c>
      <c r="O52" s="136">
        <v>38.799999999999997</v>
      </c>
      <c r="P52" s="136">
        <v>48.2</v>
      </c>
      <c r="Q52" s="136">
        <v>23.7</v>
      </c>
      <c r="R52" s="136">
        <v>35.6</v>
      </c>
      <c r="S52" s="136">
        <v>29.8</v>
      </c>
      <c r="T52" s="140">
        <v>29.4</v>
      </c>
      <c r="U52" s="141">
        <v>8.5</v>
      </c>
      <c r="V52" s="119"/>
      <c r="W52" s="119"/>
      <c r="X52" s="119"/>
    </row>
    <row r="53" spans="1:24" ht="15.75" customHeight="1">
      <c r="A53" s="120" t="s">
        <v>5013</v>
      </c>
      <c r="B53" s="125" t="s">
        <v>5014</v>
      </c>
      <c r="C53" s="133" t="s">
        <v>76</v>
      </c>
      <c r="D53" s="134"/>
      <c r="E53" s="135" t="s">
        <v>5113</v>
      </c>
      <c r="F53" s="136" t="s">
        <v>5114</v>
      </c>
      <c r="G53" s="137">
        <f t="shared" si="58"/>
        <v>0</v>
      </c>
      <c r="H53" s="137">
        <f t="shared" si="59"/>
        <v>0.8260869565217398</v>
      </c>
      <c r="I53" s="137">
        <f t="shared" si="60"/>
        <v>1</v>
      </c>
      <c r="J53" s="137">
        <f t="shared" si="61"/>
        <v>0.80434782608695687</v>
      </c>
      <c r="K53" s="137">
        <f t="shared" si="62"/>
        <v>1</v>
      </c>
      <c r="L53" s="137">
        <f t="shared" si="63"/>
        <v>1</v>
      </c>
      <c r="M53" s="144" t="s">
        <v>5076</v>
      </c>
      <c r="N53" s="136">
        <v>28.1</v>
      </c>
      <c r="O53" s="136">
        <v>36.200000000000003</v>
      </c>
      <c r="P53" s="136">
        <v>47.2</v>
      </c>
      <c r="Q53" s="136">
        <v>36.1</v>
      </c>
      <c r="R53" s="136">
        <v>44.6</v>
      </c>
      <c r="S53" s="136">
        <v>41</v>
      </c>
      <c r="T53" s="140">
        <v>37</v>
      </c>
      <c r="U53" s="141">
        <v>32.4</v>
      </c>
      <c r="V53" s="119"/>
      <c r="W53" s="119"/>
      <c r="X53" s="119"/>
    </row>
    <row r="54" spans="1:24" ht="15.75" customHeight="1">
      <c r="A54" s="120" t="s">
        <v>5013</v>
      </c>
      <c r="B54" s="125" t="s">
        <v>5014</v>
      </c>
      <c r="C54" s="133" t="s">
        <v>76</v>
      </c>
      <c r="D54" s="134"/>
      <c r="E54" s="135" t="s">
        <v>5115</v>
      </c>
      <c r="F54" s="143" t="s">
        <v>5116</v>
      </c>
      <c r="G54" s="137">
        <f>IF(T54&gt;=N54,1,IF(N54&gt;=U54,0,(U54-N54)/(U54-T54)))</f>
        <v>0.56809338521400776</v>
      </c>
      <c r="H54" s="137">
        <f>IF(T54&gt;=O54,1,IF(O54&gt;=U54,0,(U54-O54)/(U54-T54)))</f>
        <v>0.26459143968871596</v>
      </c>
      <c r="I54" s="137">
        <f>IF(T54&gt;=P54,1,IF(P54&gt;=U54,0,(U54-P54)/(U54-T54)))</f>
        <v>1</v>
      </c>
      <c r="J54" s="137">
        <f>IF(T54&gt;=Q54,1,IF(Q54&gt;=U54,0,(U54-Q54)/(U54-T54)))</f>
        <v>0.31906614785992204</v>
      </c>
      <c r="K54" s="137">
        <f>IF(T54&gt;=R54,1,IF(R54&gt;=U54,0,(U54-R54)/(U54-T54)))</f>
        <v>0.61089494163424118</v>
      </c>
      <c r="L54" s="137">
        <f>IF(T54&gt;=S54,1,IF(S54&gt;=U54,0,(U54-S54)/(U54-T54)))</f>
        <v>0.63035019455252905</v>
      </c>
      <c r="M54" s="138" t="s">
        <v>5018</v>
      </c>
      <c r="N54" s="154">
        <v>0.216</v>
      </c>
      <c r="O54" s="154">
        <v>0.29399999999999998</v>
      </c>
      <c r="P54" s="154">
        <v>0.104</v>
      </c>
      <c r="Q54" s="154">
        <v>0.28000000000000003</v>
      </c>
      <c r="R54" s="154">
        <v>0.20499999999999999</v>
      </c>
      <c r="S54" s="154">
        <v>0.2</v>
      </c>
      <c r="T54" s="140">
        <v>0.105</v>
      </c>
      <c r="U54" s="141">
        <v>0.36199999999999999</v>
      </c>
      <c r="V54" s="119"/>
      <c r="W54" s="119"/>
      <c r="X54" s="119"/>
    </row>
    <row r="55" spans="1:24" ht="15.75" customHeight="1">
      <c r="A55" s="120" t="s">
        <v>5013</v>
      </c>
      <c r="B55" s="121" t="s">
        <v>5117</v>
      </c>
      <c r="C55" s="122"/>
      <c r="D55" s="122"/>
      <c r="E55" s="121" t="s">
        <v>5118</v>
      </c>
      <c r="F55" s="121"/>
      <c r="G55" s="155">
        <f t="shared" ref="G55:L55" si="64">ROUND(AVERAGE(G56,G65,G73,G77),2)</f>
        <v>0.65</v>
      </c>
      <c r="H55" s="155">
        <f t="shared" si="64"/>
        <v>0.61</v>
      </c>
      <c r="I55" s="155">
        <f t="shared" si="64"/>
        <v>0.75</v>
      </c>
      <c r="J55" s="155">
        <f t="shared" si="64"/>
        <v>0.65</v>
      </c>
      <c r="K55" s="155">
        <f t="shared" si="64"/>
        <v>0.71</v>
      </c>
      <c r="L55" s="155">
        <f t="shared" si="64"/>
        <v>0.76</v>
      </c>
      <c r="M55" s="122"/>
      <c r="N55" s="124"/>
      <c r="O55" s="124"/>
      <c r="P55" s="124"/>
      <c r="Q55" s="124"/>
      <c r="R55" s="124"/>
      <c r="S55" s="122"/>
      <c r="T55" s="122"/>
      <c r="U55" s="122"/>
      <c r="V55" s="119"/>
      <c r="W55" s="119"/>
      <c r="X55" s="119"/>
    </row>
    <row r="56" spans="1:24" ht="15.75" customHeight="1">
      <c r="A56" s="120" t="s">
        <v>5013</v>
      </c>
      <c r="B56" s="125" t="s">
        <v>5117</v>
      </c>
      <c r="C56" s="126" t="s">
        <v>78</v>
      </c>
      <c r="D56" s="126"/>
      <c r="E56" s="127" t="s">
        <v>5119</v>
      </c>
      <c r="F56" s="127"/>
      <c r="G56" s="146">
        <f t="shared" ref="G56:L56" si="65">ROUND(AVERAGE(G57:G64),2)</f>
        <v>0.43</v>
      </c>
      <c r="H56" s="146">
        <f t="shared" si="65"/>
        <v>0.34</v>
      </c>
      <c r="I56" s="146">
        <f t="shared" si="65"/>
        <v>0.7</v>
      </c>
      <c r="J56" s="146">
        <f t="shared" si="65"/>
        <v>0.48</v>
      </c>
      <c r="K56" s="146">
        <f t="shared" si="65"/>
        <v>0.23</v>
      </c>
      <c r="L56" s="146">
        <f t="shared" si="65"/>
        <v>0.54</v>
      </c>
      <c r="M56" s="147"/>
      <c r="N56" s="147"/>
      <c r="O56" s="147"/>
      <c r="P56" s="147"/>
      <c r="Q56" s="147"/>
      <c r="R56" s="147"/>
      <c r="S56" s="147"/>
      <c r="T56" s="147"/>
      <c r="U56" s="147"/>
      <c r="V56" s="156"/>
      <c r="W56" s="156"/>
      <c r="X56" s="156"/>
    </row>
    <row r="57" spans="1:24" ht="15.75" customHeight="1">
      <c r="A57" s="120" t="s">
        <v>5013</v>
      </c>
      <c r="B57" s="125" t="s">
        <v>5117</v>
      </c>
      <c r="C57" s="133" t="s">
        <v>78</v>
      </c>
      <c r="D57" s="134"/>
      <c r="E57" s="139" t="s">
        <v>5120</v>
      </c>
      <c r="F57" s="136" t="s">
        <v>5121</v>
      </c>
      <c r="G57" s="137">
        <f t="shared" ref="G57:G58" si="66">IF(T57&lt;=N57,1,IF(N57&lt;=U57,0,(U57-N57)/(U57-T57)))</f>
        <v>1</v>
      </c>
      <c r="H57" s="137">
        <f t="shared" ref="H57:H58" si="67">IF(T57&lt;=O57,1,IF(O57&lt;=U57,0,(U57-O57)/(U57-T57)))</f>
        <v>0.79938900203666019</v>
      </c>
      <c r="I57" s="137">
        <f t="shared" ref="I57:I58" si="68">IF(T57&lt;=P57,1,IF(P57&lt;=U57,0,(U57-P57)/(U57-T57)))</f>
        <v>0.84928716904276957</v>
      </c>
      <c r="J57" s="137">
        <f t="shared" ref="J57:J58" si="69">IF(T57&lt;=Q57,1,IF(Q57&lt;=U57,0,(U57-Q57)/(U57-T57)))</f>
        <v>0.93279022403258549</v>
      </c>
      <c r="K57" s="137">
        <f t="shared" ref="K57:K58" si="70">IF(T57&lt;=R57,1,IF(R57&lt;=U57,0,(U57-R57)/(U57-T57)))</f>
        <v>0.24236252545824782</v>
      </c>
      <c r="L57" s="137">
        <f t="shared" ref="L57:L58" si="71">IF(T57&lt;=S57,1,IF(S57&lt;=U57,0,(U57-S57)/(U57-T57)))</f>
        <v>0.58452138492871741</v>
      </c>
      <c r="M57" s="144" t="s">
        <v>5025</v>
      </c>
      <c r="N57" s="139">
        <v>99.97</v>
      </c>
      <c r="O57" s="139">
        <v>96.04</v>
      </c>
      <c r="P57" s="139">
        <v>96.53</v>
      </c>
      <c r="Q57" s="139">
        <v>97.35</v>
      </c>
      <c r="R57" s="139">
        <v>90.57</v>
      </c>
      <c r="S57" s="139">
        <v>93.93</v>
      </c>
      <c r="T57" s="152">
        <v>98.01</v>
      </c>
      <c r="U57" s="141">
        <v>88.19</v>
      </c>
      <c r="V57" s="119"/>
      <c r="W57" s="119"/>
      <c r="X57" s="119"/>
    </row>
    <row r="58" spans="1:24" ht="15.75" customHeight="1">
      <c r="A58" s="120" t="s">
        <v>5013</v>
      </c>
      <c r="B58" s="125" t="s">
        <v>5117</v>
      </c>
      <c r="C58" s="133" t="s">
        <v>78</v>
      </c>
      <c r="D58" s="134"/>
      <c r="E58" s="139" t="s">
        <v>5122</v>
      </c>
      <c r="F58" s="136" t="s">
        <v>5123</v>
      </c>
      <c r="G58" s="137">
        <f t="shared" si="66"/>
        <v>1</v>
      </c>
      <c r="H58" s="137">
        <f t="shared" si="67"/>
        <v>1</v>
      </c>
      <c r="I58" s="137">
        <f t="shared" si="68"/>
        <v>1</v>
      </c>
      <c r="J58" s="137">
        <f t="shared" si="69"/>
        <v>0.5581395348837207</v>
      </c>
      <c r="K58" s="137">
        <f t="shared" si="70"/>
        <v>0.17739318550567887</v>
      </c>
      <c r="L58" s="137">
        <f t="shared" si="71"/>
        <v>1</v>
      </c>
      <c r="M58" s="144" t="s">
        <v>5025</v>
      </c>
      <c r="N58" s="139">
        <v>93.94</v>
      </c>
      <c r="O58" s="139">
        <v>96.13</v>
      </c>
      <c r="P58" s="139">
        <v>97.9</v>
      </c>
      <c r="Q58" s="139">
        <v>85.77</v>
      </c>
      <c r="R58" s="139">
        <v>78.73</v>
      </c>
      <c r="S58" s="139">
        <v>97.74</v>
      </c>
      <c r="T58" s="152">
        <v>93.94</v>
      </c>
      <c r="U58" s="141">
        <v>75.45</v>
      </c>
      <c r="V58" s="119"/>
      <c r="W58" s="119"/>
      <c r="X58" s="119"/>
    </row>
    <row r="59" spans="1:24" ht="15.75" customHeight="1">
      <c r="A59" s="120" t="s">
        <v>5013</v>
      </c>
      <c r="B59" s="125" t="s">
        <v>5117</v>
      </c>
      <c r="C59" s="133" t="s">
        <v>78</v>
      </c>
      <c r="D59" s="134"/>
      <c r="E59" s="135" t="s">
        <v>5124</v>
      </c>
      <c r="F59" s="136" t="s">
        <v>5125</v>
      </c>
      <c r="G59" s="137">
        <f>IF(T59&gt;=N59,1,IF(N59&gt;=U59,0,(U59-N59)/(U59-T59)))</f>
        <v>1.0918202971183092E-2</v>
      </c>
      <c r="H59" s="137">
        <f>IF(T59&gt;=O59,1,IF(O59&gt;=U59,0,(U59-O59)/(U59-T59)))</f>
        <v>3.7587256130302511E-2</v>
      </c>
      <c r="I59" s="137">
        <f>IF(T59&gt;=P59,1,IF(P59&gt;=U59,0,(U59-P59)/(U59-T59)))</f>
        <v>0.95435833184177543</v>
      </c>
      <c r="J59" s="137">
        <f>IF(T59&gt;=Q59,1,IF(Q59&gt;=U59,0,(U59-Q59)/(U59-T59)))</f>
        <v>0.93628065151243955</v>
      </c>
      <c r="K59" s="137">
        <f>IF(T59&gt;=R59,1,IF(R59&gt;=U59,0,(U59-R59)/(U59-T59)))</f>
        <v>0.80794701986754958</v>
      </c>
      <c r="L59" s="137">
        <f>IF(T59&gt;=S59,1,IF(S59&gt;=U59,0,(U59-S59)/(U59-T59)))</f>
        <v>0.81331662788616432</v>
      </c>
      <c r="M59" s="138" t="s">
        <v>5018</v>
      </c>
      <c r="N59" s="139">
        <v>57.09</v>
      </c>
      <c r="O59" s="139">
        <v>55.6</v>
      </c>
      <c r="P59" s="139">
        <v>4.38</v>
      </c>
      <c r="Q59" s="139">
        <v>5.39</v>
      </c>
      <c r="R59" s="139">
        <v>12.56</v>
      </c>
      <c r="S59" s="139">
        <v>12.26</v>
      </c>
      <c r="T59" s="152">
        <v>1.83</v>
      </c>
      <c r="U59" s="141">
        <v>57.7</v>
      </c>
      <c r="V59" s="119"/>
      <c r="W59" s="119"/>
      <c r="X59" s="119"/>
    </row>
    <row r="60" spans="1:24" ht="15.75" customHeight="1">
      <c r="A60" s="120" t="s">
        <v>5013</v>
      </c>
      <c r="B60" s="125" t="s">
        <v>5117</v>
      </c>
      <c r="C60" s="133" t="s">
        <v>78</v>
      </c>
      <c r="D60" s="134"/>
      <c r="E60" s="135" t="s">
        <v>5126</v>
      </c>
      <c r="F60" s="143" t="s">
        <v>5127</v>
      </c>
      <c r="G60" s="137">
        <f t="shared" ref="G60:G64" si="72">IF(T60&lt;=N60,1,IF(N60&lt;=U60,0,(U60-N60)/(U60-T60)))</f>
        <v>1.4438943894389452E-2</v>
      </c>
      <c r="H60" s="137">
        <f t="shared" ref="H60:H64" si="73">IF(T60&lt;=O60,1,IF(O60&lt;=U60,0,(U60-O60)/(U60-T60)))</f>
        <v>2.4752475247524774E-3</v>
      </c>
      <c r="I60" s="137">
        <f t="shared" ref="I60:I64" si="74">IF(T60&lt;=P60,1,IF(P60&lt;=U60,0,(U60-P60)/(U60-T60)))</f>
        <v>7.0132013201320134E-2</v>
      </c>
      <c r="J60" s="137">
        <f t="shared" ref="J60:J64" si="75">IF(T60&lt;=Q60,1,IF(Q60&lt;=U60,0,(U60-Q60)/(U60-T60)))</f>
        <v>1</v>
      </c>
      <c r="K60" s="137">
        <f t="shared" ref="K60:K62" si="76">IF(T60&lt;=R60,1,IF(R60&lt;=U60,0,(U60-R60)/(U60-T60)))</f>
        <v>0.1113861386138614</v>
      </c>
      <c r="L60" s="137">
        <f t="shared" ref="L60:L64" si="77">IF(T60&lt;=S60,1,IF(S60&lt;=U60,0,(U60-S60)/(U60-T60)))</f>
        <v>0.21349009900990104</v>
      </c>
      <c r="M60" s="144" t="s">
        <v>5128</v>
      </c>
      <c r="N60" s="136">
        <v>4.4800000000000004</v>
      </c>
      <c r="O60" s="136">
        <v>3.9</v>
      </c>
      <c r="P60" s="136">
        <v>7.18</v>
      </c>
      <c r="Q60" s="136">
        <v>55.79</v>
      </c>
      <c r="R60" s="136">
        <v>9.18</v>
      </c>
      <c r="S60" s="136">
        <v>14.13</v>
      </c>
      <c r="T60" s="157">
        <v>52.26</v>
      </c>
      <c r="U60" s="141">
        <v>3.78</v>
      </c>
      <c r="V60" s="119"/>
      <c r="W60" s="119"/>
      <c r="X60" s="119"/>
    </row>
    <row r="61" spans="1:24" ht="15.75" customHeight="1">
      <c r="A61" s="120" t="s">
        <v>5013</v>
      </c>
      <c r="B61" s="125" t="s">
        <v>5117</v>
      </c>
      <c r="C61" s="133" t="s">
        <v>78</v>
      </c>
      <c r="D61" s="134"/>
      <c r="E61" s="139" t="s">
        <v>5129</v>
      </c>
      <c r="F61" s="143" t="s">
        <v>5130</v>
      </c>
      <c r="G61" s="137">
        <f t="shared" si="72"/>
        <v>0</v>
      </c>
      <c r="H61" s="137">
        <f t="shared" si="73"/>
        <v>0</v>
      </c>
      <c r="I61" s="137">
        <f t="shared" si="74"/>
        <v>0.32411891386834707</v>
      </c>
      <c r="J61" s="137">
        <f t="shared" si="75"/>
        <v>0</v>
      </c>
      <c r="K61" s="137">
        <f t="shared" si="76"/>
        <v>0</v>
      </c>
      <c r="L61" s="137">
        <f t="shared" si="77"/>
        <v>0</v>
      </c>
      <c r="M61" s="144" t="s">
        <v>5128</v>
      </c>
      <c r="N61" s="136">
        <v>1556.06</v>
      </c>
      <c r="O61" s="136">
        <v>1028.4100000000001</v>
      </c>
      <c r="P61" s="136">
        <v>2642.57</v>
      </c>
      <c r="Q61" s="136">
        <v>1789.22</v>
      </c>
      <c r="R61" s="136">
        <v>1055.44</v>
      </c>
      <c r="S61" s="136">
        <v>720.87</v>
      </c>
      <c r="T61" s="157">
        <v>4422.05</v>
      </c>
      <c r="U61" s="158">
        <v>1789.22</v>
      </c>
      <c r="V61" s="119"/>
      <c r="W61" s="119"/>
      <c r="X61" s="119"/>
    </row>
    <row r="62" spans="1:24" ht="15.75" customHeight="1">
      <c r="A62" s="120" t="s">
        <v>5013</v>
      </c>
      <c r="B62" s="125" t="s">
        <v>5117</v>
      </c>
      <c r="C62" s="133" t="s">
        <v>78</v>
      </c>
      <c r="D62" s="134"/>
      <c r="E62" s="139" t="s">
        <v>5131</v>
      </c>
      <c r="F62" s="136" t="s">
        <v>5017</v>
      </c>
      <c r="G62" s="137">
        <f t="shared" si="72"/>
        <v>0.73237554293351137</v>
      </c>
      <c r="H62" s="137">
        <f t="shared" si="73"/>
        <v>0.77948546608753733</v>
      </c>
      <c r="I62" s="137">
        <f t="shared" si="74"/>
        <v>0.98964249916471758</v>
      </c>
      <c r="J62" s="137">
        <f t="shared" si="75"/>
        <v>4.5439358503174043E-2</v>
      </c>
      <c r="K62" s="137">
        <f t="shared" si="76"/>
        <v>0.30337454059472091</v>
      </c>
      <c r="L62" s="137">
        <f t="shared" si="77"/>
        <v>0.80287337119946522</v>
      </c>
      <c r="M62" s="144" t="s">
        <v>5025</v>
      </c>
      <c r="N62" s="139">
        <v>86.91</v>
      </c>
      <c r="O62" s="139">
        <v>88.32</v>
      </c>
      <c r="P62" s="139">
        <v>94.61</v>
      </c>
      <c r="Q62" s="139">
        <v>66.349999999999994</v>
      </c>
      <c r="R62" s="139">
        <v>74.069999999999993</v>
      </c>
      <c r="S62" s="139">
        <v>89.02</v>
      </c>
      <c r="T62" s="152">
        <v>94.92</v>
      </c>
      <c r="U62" s="141">
        <v>64.989999999999995</v>
      </c>
      <c r="V62" s="119"/>
      <c r="W62" s="119"/>
      <c r="X62" s="119"/>
    </row>
    <row r="63" spans="1:24" ht="15.75" customHeight="1">
      <c r="A63" s="120" t="s">
        <v>5013</v>
      </c>
      <c r="B63" s="125" t="s">
        <v>5117</v>
      </c>
      <c r="C63" s="133" t="s">
        <v>78</v>
      </c>
      <c r="D63" s="134"/>
      <c r="E63" s="139" t="s">
        <v>5132</v>
      </c>
      <c r="F63" s="149" t="s">
        <v>5133</v>
      </c>
      <c r="G63" s="137">
        <f t="shared" si="72"/>
        <v>0.64446691707598958</v>
      </c>
      <c r="H63" s="137">
        <f t="shared" si="73"/>
        <v>0</v>
      </c>
      <c r="I63" s="137">
        <f t="shared" si="74"/>
        <v>0.71048829817971693</v>
      </c>
      <c r="J63" s="137">
        <f t="shared" si="75"/>
        <v>0.14013290956370997</v>
      </c>
      <c r="K63" s="137">
        <f>IF(R63&lt;0,0,IF(T63&lt;=R63,1,IF(R63&lt;=U63,0,(U63-R63)/(U63-T63))))</f>
        <v>0</v>
      </c>
      <c r="L63" s="137">
        <f t="shared" si="77"/>
        <v>0.68246171626697483</v>
      </c>
      <c r="M63" s="144" t="s">
        <v>5025</v>
      </c>
      <c r="N63" s="139">
        <v>69.33</v>
      </c>
      <c r="O63" s="139">
        <v>21.04</v>
      </c>
      <c r="P63" s="139">
        <v>73.900000000000006</v>
      </c>
      <c r="Q63" s="139">
        <v>34.42</v>
      </c>
      <c r="R63" s="150">
        <v>-1</v>
      </c>
      <c r="S63" s="139">
        <v>71.959999999999994</v>
      </c>
      <c r="T63" s="152">
        <v>93.94</v>
      </c>
      <c r="U63" s="141">
        <v>24.72</v>
      </c>
      <c r="V63" s="119"/>
      <c r="W63" s="119"/>
      <c r="X63" s="119"/>
    </row>
    <row r="64" spans="1:24" ht="15.75" customHeight="1">
      <c r="A64" s="120" t="s">
        <v>5013</v>
      </c>
      <c r="B64" s="125" t="s">
        <v>5117</v>
      </c>
      <c r="C64" s="133" t="s">
        <v>78</v>
      </c>
      <c r="D64" s="134"/>
      <c r="E64" s="139" t="s">
        <v>5134</v>
      </c>
      <c r="F64" s="136" t="s">
        <v>5135</v>
      </c>
      <c r="G64" s="137">
        <f t="shared" si="72"/>
        <v>0</v>
      </c>
      <c r="H64" s="137">
        <f t="shared" si="73"/>
        <v>0.1130142468384825</v>
      </c>
      <c r="I64" s="137">
        <f t="shared" si="74"/>
        <v>0.73683368016647999</v>
      </c>
      <c r="J64" s="137">
        <f t="shared" si="75"/>
        <v>0.23179125980470622</v>
      </c>
      <c r="K64" s="137">
        <f>IF(T64&lt;=R64,1,IF(R64&lt;=U64,0,(U64-R64)/(U64-T64)))</f>
        <v>0.19017128221546337</v>
      </c>
      <c r="L64" s="137">
        <f t="shared" si="77"/>
        <v>0.25532255482631655</v>
      </c>
      <c r="M64" s="144" t="s">
        <v>5035</v>
      </c>
      <c r="N64" s="139">
        <v>0.56000000000000005</v>
      </c>
      <c r="O64" s="139">
        <v>41.34</v>
      </c>
      <c r="P64" s="139">
        <v>80.31</v>
      </c>
      <c r="Q64" s="139">
        <v>48.76</v>
      </c>
      <c r="R64" s="139">
        <v>46.16</v>
      </c>
      <c r="S64" s="139">
        <v>50.23</v>
      </c>
      <c r="T64" s="152">
        <v>96.75</v>
      </c>
      <c r="U64" s="158">
        <v>34.28</v>
      </c>
      <c r="V64" s="119"/>
      <c r="W64" s="119"/>
      <c r="X64" s="119"/>
    </row>
    <row r="65" spans="1:24" ht="15.75" customHeight="1">
      <c r="A65" s="120" t="s">
        <v>5013</v>
      </c>
      <c r="B65" s="125" t="s">
        <v>5117</v>
      </c>
      <c r="C65" s="126" t="s">
        <v>79</v>
      </c>
      <c r="D65" s="126"/>
      <c r="E65" s="159" t="s">
        <v>5136</v>
      </c>
      <c r="F65" s="127"/>
      <c r="G65" s="146">
        <f t="shared" ref="G65:L65" si="78">ROUND(AVERAGE(G66:G72),2)</f>
        <v>0.64</v>
      </c>
      <c r="H65" s="146">
        <f t="shared" si="78"/>
        <v>0.8</v>
      </c>
      <c r="I65" s="146">
        <f t="shared" si="78"/>
        <v>0.78</v>
      </c>
      <c r="J65" s="146">
        <f t="shared" si="78"/>
        <v>0.47</v>
      </c>
      <c r="K65" s="146">
        <f t="shared" si="78"/>
        <v>0.72</v>
      </c>
      <c r="L65" s="146">
        <f t="shared" si="78"/>
        <v>0.71</v>
      </c>
      <c r="M65" s="147"/>
      <c r="N65" s="147"/>
      <c r="O65" s="147"/>
      <c r="P65" s="147"/>
      <c r="Q65" s="147"/>
      <c r="R65" s="147"/>
      <c r="S65" s="147"/>
      <c r="T65" s="147"/>
      <c r="U65" s="147"/>
      <c r="V65" s="156"/>
      <c r="W65" s="156"/>
      <c r="X65" s="156"/>
    </row>
    <row r="66" spans="1:24" ht="15.75" customHeight="1">
      <c r="A66" s="120" t="s">
        <v>5013</v>
      </c>
      <c r="B66" s="125" t="s">
        <v>5117</v>
      </c>
      <c r="C66" s="133" t="s">
        <v>79</v>
      </c>
      <c r="D66" s="134"/>
      <c r="E66" s="135" t="s">
        <v>5137</v>
      </c>
      <c r="F66" s="143" t="s">
        <v>5138</v>
      </c>
      <c r="G66" s="137">
        <f t="shared" ref="G66:G67" si="79">IF(T66&gt;=N66,1,IF(N66&gt;=U66,0,(U66-N66)/(U66-T66)))</f>
        <v>1</v>
      </c>
      <c r="H66" s="137">
        <f t="shared" ref="H66:H67" si="80">IF(T66&gt;=O66,1,IF(O66&gt;=U66,0,(U66-O66)/(U66-T66)))</f>
        <v>1</v>
      </c>
      <c r="I66" s="137">
        <f t="shared" ref="I66:I67" si="81">IF(T66&gt;=P66,1,IF(P66&gt;=U66,0,(U66-P66)/(U66-T66)))</f>
        <v>1</v>
      </c>
      <c r="J66" s="137">
        <f t="shared" ref="J66:J67" si="82">IF(T66&gt;=Q66,1,IF(Q66&gt;=U66,0,(U66-Q66)/(U66-T66)))</f>
        <v>1</v>
      </c>
      <c r="K66" s="137">
        <f t="shared" ref="K66:K67" si="83">IF(T66&gt;=R66,1,IF(R66&gt;=U66,0,(U66-R66)/(U66-T66)))</f>
        <v>0</v>
      </c>
      <c r="L66" s="137">
        <f t="shared" ref="L66:L67" si="84">IF(T66&gt;=S66,1,IF(S66&gt;=U66,0,(U66-S66)/(U66-T66)))</f>
        <v>1</v>
      </c>
      <c r="M66" s="138" t="s">
        <v>5018</v>
      </c>
      <c r="N66" s="139">
        <v>0.46</v>
      </c>
      <c r="O66" s="139">
        <v>0.83</v>
      </c>
      <c r="P66" s="139">
        <v>1.24</v>
      </c>
      <c r="Q66" s="139">
        <v>0.55000000000000004</v>
      </c>
      <c r="R66" s="139">
        <v>2.68</v>
      </c>
      <c r="S66" s="139">
        <v>0.93</v>
      </c>
      <c r="T66" s="160">
        <v>1.3149999999999999</v>
      </c>
      <c r="U66" s="141">
        <v>2.68</v>
      </c>
      <c r="V66" s="156"/>
      <c r="W66" s="156"/>
      <c r="X66" s="156"/>
    </row>
    <row r="67" spans="1:24" ht="15.75" customHeight="1">
      <c r="A67" s="120" t="s">
        <v>5013</v>
      </c>
      <c r="B67" s="125" t="s">
        <v>5117</v>
      </c>
      <c r="C67" s="133" t="s">
        <v>79</v>
      </c>
      <c r="D67" s="134"/>
      <c r="E67" s="139" t="s">
        <v>5139</v>
      </c>
      <c r="F67" s="136" t="s">
        <v>5140</v>
      </c>
      <c r="G67" s="137">
        <f t="shared" si="79"/>
        <v>1</v>
      </c>
      <c r="H67" s="137">
        <f t="shared" si="80"/>
        <v>1</v>
      </c>
      <c r="I67" s="137">
        <f t="shared" si="81"/>
        <v>1</v>
      </c>
      <c r="J67" s="137">
        <f t="shared" si="82"/>
        <v>1</v>
      </c>
      <c r="K67" s="137">
        <f t="shared" si="83"/>
        <v>1</v>
      </c>
      <c r="L67" s="137">
        <f t="shared" si="84"/>
        <v>1</v>
      </c>
      <c r="M67" s="138" t="s">
        <v>5050</v>
      </c>
      <c r="N67" s="139">
        <v>5.83</v>
      </c>
      <c r="O67" s="139">
        <v>7.96</v>
      </c>
      <c r="P67" s="139">
        <v>9.33</v>
      </c>
      <c r="Q67" s="139">
        <v>7.27</v>
      </c>
      <c r="R67" s="139">
        <v>4</v>
      </c>
      <c r="S67" s="139">
        <v>7.74</v>
      </c>
      <c r="T67" s="152">
        <v>12.3</v>
      </c>
      <c r="U67" s="141">
        <v>9.33</v>
      </c>
      <c r="V67" s="156"/>
      <c r="W67" s="156"/>
      <c r="X67" s="156"/>
    </row>
    <row r="68" spans="1:24" ht="15.75" customHeight="1">
      <c r="A68" s="120" t="s">
        <v>5013</v>
      </c>
      <c r="B68" s="125" t="s">
        <v>5117</v>
      </c>
      <c r="C68" s="133" t="s">
        <v>79</v>
      </c>
      <c r="D68" s="134"/>
      <c r="E68" s="135" t="s">
        <v>5141</v>
      </c>
      <c r="F68" s="143" t="s">
        <v>5142</v>
      </c>
      <c r="G68" s="137">
        <f>IF(T68&lt;=N68,1,IF(N68&lt;=U68,0,(U68-N68)/(U68-T68)))</f>
        <v>0.33746331920443429</v>
      </c>
      <c r="H68" s="137">
        <f>IF(T68&lt;=O68,1,IF(O68&lt;=U68,0,(U68-O68)/(U68-T68)))</f>
        <v>0.6511248777306814</v>
      </c>
      <c r="I68" s="137">
        <f>IF(T68&lt;=P68,1,IF(P68&lt;=U68,0,(U68-P68)/(U68-T68)))</f>
        <v>0.73785458102380164</v>
      </c>
      <c r="J68" s="137">
        <f>IF(T68&lt;=Q68,1,IF(Q68&lt;=U68,0,(U68-Q68)/(U68-T68)))</f>
        <v>0</v>
      </c>
      <c r="K68" s="137">
        <f>IF(T68&lt;=R68,1,IF(R68&lt;=U68,0,(U68-R68)/(U68-T68)))</f>
        <v>1</v>
      </c>
      <c r="L68" s="137">
        <f>IF(T68&lt;=S68,1,IF(S68&lt;=U68,0,(U68-S68)/(U68-T68)))</f>
        <v>1</v>
      </c>
      <c r="M68" s="144" t="s">
        <v>5025</v>
      </c>
      <c r="N68" s="139">
        <v>15.6</v>
      </c>
      <c r="O68" s="139">
        <v>25.22</v>
      </c>
      <c r="P68" s="139">
        <v>27.88</v>
      </c>
      <c r="Q68" s="139">
        <v>4.46</v>
      </c>
      <c r="R68" s="139">
        <v>51.69</v>
      </c>
      <c r="S68" s="139">
        <v>56.82</v>
      </c>
      <c r="T68" s="152">
        <v>35.92</v>
      </c>
      <c r="U68" s="141">
        <v>5.25</v>
      </c>
      <c r="V68" s="156"/>
      <c r="W68" s="156"/>
      <c r="X68" s="156"/>
    </row>
    <row r="69" spans="1:24" ht="15.75" customHeight="1">
      <c r="A69" s="120" t="s">
        <v>5013</v>
      </c>
      <c r="B69" s="125" t="s">
        <v>5117</v>
      </c>
      <c r="C69" s="133" t="s">
        <v>79</v>
      </c>
      <c r="D69" s="134"/>
      <c r="E69" s="135" t="s">
        <v>5143</v>
      </c>
      <c r="F69" s="136" t="s">
        <v>5144</v>
      </c>
      <c r="G69" s="137">
        <f>IF(T69&gt;=N69,1,IF(N69&gt;=U69,0,(U69-N69)/(U69-T69)))</f>
        <v>0.54609929078014185</v>
      </c>
      <c r="H69" s="137">
        <f>IF(T69&gt;=O69,1,IF(O69&gt;=U69,0,(U69-O69)/(U69-T69)))</f>
        <v>0.94326241134751765</v>
      </c>
      <c r="I69" s="137">
        <f>IF(T69&gt;=P69,1,IF(P69&gt;=U69,0,(U69-P69)/(U69-T69)))</f>
        <v>0.73758865248226957</v>
      </c>
      <c r="J69" s="137">
        <f>IF(T69&gt;=Q69,1,IF(Q69&gt;=U69,0,(U69-Q69)/(U69-T69)))</f>
        <v>0.85106382978723405</v>
      </c>
      <c r="K69" s="137">
        <f>IF(T69&gt;=R69,1,IF(R69&gt;=U69,0,(U69-R69)/(U69-T69)))</f>
        <v>0.72340425531914898</v>
      </c>
      <c r="L69" s="137">
        <f>IF(T69&gt;=S69,1,IF(S69&gt;=U69,0,(U69-S69)/(U69-T69)))</f>
        <v>0.70212765957446821</v>
      </c>
      <c r="M69" s="138" t="s">
        <v>5018</v>
      </c>
      <c r="N69" s="139">
        <v>10.4</v>
      </c>
      <c r="O69" s="139">
        <v>4.8</v>
      </c>
      <c r="P69" s="139">
        <v>7.7</v>
      </c>
      <c r="Q69" s="139">
        <v>6.1</v>
      </c>
      <c r="R69" s="139">
        <v>7.9</v>
      </c>
      <c r="S69" s="139">
        <v>8.1999999999999993</v>
      </c>
      <c r="T69" s="152">
        <v>4</v>
      </c>
      <c r="U69" s="141">
        <v>18.100000000000001</v>
      </c>
      <c r="V69" s="156"/>
      <c r="W69" s="156"/>
      <c r="X69" s="156"/>
    </row>
    <row r="70" spans="1:24" ht="15.75" customHeight="1">
      <c r="A70" s="120" t="s">
        <v>5013</v>
      </c>
      <c r="B70" s="125" t="s">
        <v>5117</v>
      </c>
      <c r="C70" s="133" t="s">
        <v>79</v>
      </c>
      <c r="D70" s="134"/>
      <c r="E70" s="135" t="s">
        <v>5145</v>
      </c>
      <c r="F70" s="136" t="s">
        <v>5146</v>
      </c>
      <c r="G70" s="137">
        <f>IF(T70&lt;=N70,1,IF(N70&lt;=U70,0,(U70-N70)/(U70-T70)))</f>
        <v>0.58333333333333337</v>
      </c>
      <c r="H70" s="137">
        <f>IF(T70&lt;=O70,1,IF(O70&lt;=U70,0,(U70-O70)/(U70-T70)))</f>
        <v>0</v>
      </c>
      <c r="I70" s="137">
        <f>IF(T70&lt;=P70,1,IF(P70&lt;=U70,0,(U70-P70)/(U70-T70)))</f>
        <v>1</v>
      </c>
      <c r="J70" s="137">
        <f>IF(T70&lt;=Q70,1,IF(Q70&lt;=U70,0,(U70-Q70)/(U70-T70)))</f>
        <v>0.41666666666666669</v>
      </c>
      <c r="K70" s="137">
        <f>IF(T70&lt;=R70,1,IF(R70&lt;=U70,0,(U70-R70)/(U70-T70)))</f>
        <v>0.33333333333333331</v>
      </c>
      <c r="L70" s="137">
        <f>IF(T70&lt;=S70,1,IF(S70&lt;=U70,0,(U70-S70)/(U70-T70)))</f>
        <v>0.25</v>
      </c>
      <c r="M70" s="144" t="s">
        <v>5025</v>
      </c>
      <c r="N70" s="139">
        <v>12</v>
      </c>
      <c r="O70" s="139">
        <v>5</v>
      </c>
      <c r="P70" s="139">
        <v>24</v>
      </c>
      <c r="Q70" s="139">
        <v>10</v>
      </c>
      <c r="R70" s="139">
        <v>9</v>
      </c>
      <c r="S70" s="139">
        <v>8</v>
      </c>
      <c r="T70" s="152">
        <v>17</v>
      </c>
      <c r="U70" s="141">
        <v>5</v>
      </c>
      <c r="V70" s="156"/>
      <c r="W70" s="156"/>
      <c r="X70" s="156"/>
    </row>
    <row r="71" spans="1:24" ht="15.75" customHeight="1">
      <c r="A71" s="120" t="s">
        <v>5013</v>
      </c>
      <c r="B71" s="125" t="s">
        <v>5117</v>
      </c>
      <c r="C71" s="133" t="s">
        <v>79</v>
      </c>
      <c r="D71" s="134"/>
      <c r="E71" s="135" t="s">
        <v>5147</v>
      </c>
      <c r="F71" s="143" t="s">
        <v>5148</v>
      </c>
      <c r="G71" s="137">
        <f>IF(T71&gt;=N71,1,IF(N71&gt;=U71,0,(U71-N71)/(U71-T71)))</f>
        <v>0</v>
      </c>
      <c r="H71" s="137">
        <f>IF(T71&gt;=O71,1,IF(O71&gt;=U71,0,(U71-O71)/(U71-T71)))</f>
        <v>1</v>
      </c>
      <c r="I71" s="137">
        <f>IF(T71&gt;=P71,1,IF(P71&gt;=U71,0,(U71-P71)/(U71-T71)))</f>
        <v>0</v>
      </c>
      <c r="J71" s="137">
        <f>IF(Q71&lt;0,0,IF(T71&gt;=Q71,1,IF(Q71&gt;=U71,0,(U71-Q71)/(U71-T71))))</f>
        <v>0</v>
      </c>
      <c r="K71" s="137">
        <f>IF(T71&gt;=R71,1,IF(R71&gt;=U71,0,(U71-R71)/(U71-T71)))</f>
        <v>1</v>
      </c>
      <c r="L71" s="137">
        <f>IF(T71&gt;=S71,1,IF(S71&gt;=U71,0,(U71-S71)/(U71-T71)))</f>
        <v>0</v>
      </c>
      <c r="M71" s="138" t="s">
        <v>5018</v>
      </c>
      <c r="N71" s="139">
        <v>202.2749</v>
      </c>
      <c r="O71" s="139">
        <v>23.777999999999999</v>
      </c>
      <c r="P71" s="139">
        <v>211.131</v>
      </c>
      <c r="Q71" s="150">
        <v>-1</v>
      </c>
      <c r="R71" s="139">
        <v>2.7837000000000001</v>
      </c>
      <c r="S71" s="139" t="s">
        <v>5149</v>
      </c>
      <c r="T71" s="152">
        <v>91.332099999999997</v>
      </c>
      <c r="U71" s="141">
        <v>199.4579</v>
      </c>
      <c r="V71" s="156"/>
      <c r="W71" s="156"/>
      <c r="X71" s="156"/>
    </row>
    <row r="72" spans="1:24" ht="15.75" customHeight="1">
      <c r="A72" s="120" t="s">
        <v>5013</v>
      </c>
      <c r="B72" s="125" t="s">
        <v>5117</v>
      </c>
      <c r="C72" s="133" t="s">
        <v>79</v>
      </c>
      <c r="D72" s="134"/>
      <c r="E72" s="135" t="s">
        <v>5150</v>
      </c>
      <c r="F72" s="143" t="s">
        <v>5148</v>
      </c>
      <c r="G72" s="137">
        <f>IF(T72&lt;=N72,1,IF(N72&lt;=U72,0,(U72-N72)/(U72-T72)))</f>
        <v>1</v>
      </c>
      <c r="H72" s="137">
        <f>IF(T72&lt;=O72,1,IF(O72&lt;=U72,0,(U72-O72)/(U72-T72)))</f>
        <v>1</v>
      </c>
      <c r="I72" s="137">
        <f>IF(T72&lt;=P72,1,IF(P72&lt;=U72,0,(U72-P72)/(U72-T72)))</f>
        <v>1</v>
      </c>
      <c r="J72" s="137">
        <f>IF(Q72&lt;0,0,IF(T72&lt;=Q72,1,IF(Q72&lt;=U72,0,(U72-Q72)/(U72-T72))))</f>
        <v>0</v>
      </c>
      <c r="K72" s="137">
        <f>IF(T72&lt;=R72,1,IF(R72&lt;=U72,0,(U72-R72)/(U72-T72)))</f>
        <v>1</v>
      </c>
      <c r="L72" s="137">
        <f>IF(T72&lt;=S72,1,IF(S72&lt;=U72,0,(U72-S72)/(U72-T72)))</f>
        <v>1</v>
      </c>
      <c r="M72" s="144" t="s">
        <v>5025</v>
      </c>
      <c r="N72" s="142" t="s">
        <v>5151</v>
      </c>
      <c r="O72" s="142">
        <v>80.16</v>
      </c>
      <c r="P72" s="142">
        <v>82.93</v>
      </c>
      <c r="Q72" s="150">
        <v>-1</v>
      </c>
      <c r="R72" s="142">
        <v>57.3</v>
      </c>
      <c r="S72" s="142">
        <v>64.37</v>
      </c>
      <c r="T72" s="157">
        <v>43.058</v>
      </c>
      <c r="U72" s="141">
        <v>56.42</v>
      </c>
      <c r="V72" s="156"/>
      <c r="W72" s="156"/>
      <c r="X72" s="156"/>
    </row>
    <row r="73" spans="1:24" ht="15.75" customHeight="1">
      <c r="A73" s="120" t="s">
        <v>5013</v>
      </c>
      <c r="B73" s="125" t="s">
        <v>5117</v>
      </c>
      <c r="C73" s="126" t="s">
        <v>80</v>
      </c>
      <c r="D73" s="126"/>
      <c r="E73" s="159" t="s">
        <v>5152</v>
      </c>
      <c r="F73" s="127"/>
      <c r="G73" s="146">
        <f t="shared" ref="G73:L73" si="85">ROUND(AVERAGE(G74:G76),2)</f>
        <v>1</v>
      </c>
      <c r="H73" s="146">
        <f t="shared" si="85"/>
        <v>0.67</v>
      </c>
      <c r="I73" s="146">
        <f t="shared" si="85"/>
        <v>0.66</v>
      </c>
      <c r="J73" s="146">
        <f t="shared" si="85"/>
        <v>1</v>
      </c>
      <c r="K73" s="146">
        <f t="shared" si="85"/>
        <v>1</v>
      </c>
      <c r="L73" s="146">
        <f t="shared" si="85"/>
        <v>1</v>
      </c>
      <c r="M73" s="147"/>
      <c r="N73" s="147"/>
      <c r="O73" s="147"/>
      <c r="P73" s="147"/>
      <c r="Q73" s="147"/>
      <c r="R73" s="147"/>
      <c r="S73" s="147"/>
      <c r="T73" s="147"/>
      <c r="U73" s="147"/>
      <c r="V73" s="156"/>
      <c r="W73" s="156"/>
      <c r="X73" s="156"/>
    </row>
    <row r="74" spans="1:24" ht="15.75" customHeight="1">
      <c r="A74" s="120" t="s">
        <v>5013</v>
      </c>
      <c r="B74" s="125" t="s">
        <v>5117</v>
      </c>
      <c r="C74" s="133" t="s">
        <v>80</v>
      </c>
      <c r="D74" s="134"/>
      <c r="E74" s="135" t="s">
        <v>5153</v>
      </c>
      <c r="F74" s="136" t="s">
        <v>5154</v>
      </c>
      <c r="G74" s="137">
        <f t="shared" ref="G74:G76" si="86">IF(T74&gt;=N74,1,IF(N74&gt;=U74,0,(U74-N74)/(U74-T74)))</f>
        <v>1</v>
      </c>
      <c r="H74" s="137">
        <f t="shared" ref="H74:H76" si="87">IF(T74&gt;=O74,1,IF(O74&gt;=U74,0,(U74-O74)/(U74-T74)))</f>
        <v>1</v>
      </c>
      <c r="I74" s="137">
        <f t="shared" ref="I74:I76" si="88">IF(T74&gt;=P74,1,IF(P74&gt;=U74,0,(U74-P74)/(U74-T74)))</f>
        <v>0.2283950617283951</v>
      </c>
      <c r="J74" s="137">
        <f t="shared" ref="J74:J76" si="89">IF(T74&gt;=Q74,1,IF(Q74&gt;=U74,0,(U74-Q74)/(U74-T74)))</f>
        <v>1</v>
      </c>
      <c r="K74" s="137">
        <f t="shared" ref="K74:K76" si="90">IF(T74&gt;=R74,1,IF(R74&gt;=U74,0,(U74-R74)/(U74-T74)))</f>
        <v>1</v>
      </c>
      <c r="L74" s="137">
        <f t="shared" ref="L74:L76" si="91">IF(T74&gt;=S74,1,IF(S74&gt;=U74,0,(U74-S74)/(U74-T74)))</f>
        <v>1</v>
      </c>
      <c r="M74" s="138" t="s">
        <v>5018</v>
      </c>
      <c r="N74" s="136">
        <v>2.4300000000000002</v>
      </c>
      <c r="O74" s="136">
        <v>3.74</v>
      </c>
      <c r="P74" s="136">
        <v>6.2</v>
      </c>
      <c r="Q74" s="136">
        <v>2.93</v>
      </c>
      <c r="R74" s="136">
        <v>1.82</v>
      </c>
      <c r="S74" s="136">
        <v>4.62</v>
      </c>
      <c r="T74" s="161">
        <v>4.95</v>
      </c>
      <c r="U74" s="141">
        <v>6.57</v>
      </c>
      <c r="V74" s="156"/>
      <c r="W74" s="156"/>
      <c r="X74" s="156"/>
    </row>
    <row r="75" spans="1:24" ht="15.75" customHeight="1">
      <c r="A75" s="120" t="s">
        <v>5013</v>
      </c>
      <c r="B75" s="125" t="s">
        <v>5117</v>
      </c>
      <c r="C75" s="133" t="s">
        <v>80</v>
      </c>
      <c r="D75" s="134"/>
      <c r="E75" s="139" t="s">
        <v>5155</v>
      </c>
      <c r="F75" s="136" t="s">
        <v>5156</v>
      </c>
      <c r="G75" s="137">
        <f t="shared" si="86"/>
        <v>1</v>
      </c>
      <c r="H75" s="137">
        <f t="shared" si="87"/>
        <v>1</v>
      </c>
      <c r="I75" s="137">
        <f t="shared" si="88"/>
        <v>1</v>
      </c>
      <c r="J75" s="137">
        <f t="shared" si="89"/>
        <v>1</v>
      </c>
      <c r="K75" s="137">
        <f t="shared" si="90"/>
        <v>1</v>
      </c>
      <c r="L75" s="137">
        <f t="shared" si="91"/>
        <v>1</v>
      </c>
      <c r="M75" s="138" t="s">
        <v>5050</v>
      </c>
      <c r="N75" s="136">
        <v>0.55000000000000004</v>
      </c>
      <c r="O75" s="136">
        <v>0.35</v>
      </c>
      <c r="P75" s="136">
        <v>2.79</v>
      </c>
      <c r="Q75" s="136">
        <v>0.56000000000000005</v>
      </c>
      <c r="R75" s="136">
        <v>0.86</v>
      </c>
      <c r="S75" s="136">
        <v>0.24</v>
      </c>
      <c r="T75" s="161">
        <v>8.61</v>
      </c>
      <c r="U75" s="141">
        <v>3.32</v>
      </c>
      <c r="V75" s="156"/>
      <c r="W75" s="156"/>
      <c r="X75" s="156"/>
    </row>
    <row r="76" spans="1:24" ht="15.75" customHeight="1">
      <c r="A76" s="120" t="s">
        <v>5013</v>
      </c>
      <c r="B76" s="125" t="s">
        <v>5117</v>
      </c>
      <c r="C76" s="133" t="s">
        <v>80</v>
      </c>
      <c r="D76" s="134"/>
      <c r="E76" s="135" t="s">
        <v>5157</v>
      </c>
      <c r="F76" s="143" t="s">
        <v>5158</v>
      </c>
      <c r="G76" s="137">
        <f t="shared" si="86"/>
        <v>1</v>
      </c>
      <c r="H76" s="137">
        <f t="shared" si="87"/>
        <v>0</v>
      </c>
      <c r="I76" s="137">
        <f t="shared" si="88"/>
        <v>0.76059092130002681</v>
      </c>
      <c r="J76" s="137">
        <f t="shared" si="89"/>
        <v>1</v>
      </c>
      <c r="K76" s="137">
        <f t="shared" si="90"/>
        <v>1</v>
      </c>
      <c r="L76" s="137">
        <f t="shared" si="91"/>
        <v>1</v>
      </c>
      <c r="M76" s="138" t="s">
        <v>5018</v>
      </c>
      <c r="N76" s="136">
        <v>0</v>
      </c>
      <c r="O76" s="139">
        <v>11187.67</v>
      </c>
      <c r="P76" s="139">
        <v>485.7</v>
      </c>
      <c r="Q76" s="139">
        <v>14.39</v>
      </c>
      <c r="R76" s="136">
        <v>0</v>
      </c>
      <c r="S76" s="139">
        <v>13.78</v>
      </c>
      <c r="T76" s="162">
        <v>40.04</v>
      </c>
      <c r="U76" s="141">
        <v>1901.54</v>
      </c>
      <c r="V76" s="156"/>
      <c r="W76" s="156"/>
      <c r="X76" s="156"/>
    </row>
    <row r="77" spans="1:24" ht="15.75" customHeight="1">
      <c r="A77" s="120" t="s">
        <v>5013</v>
      </c>
      <c r="B77" s="125" t="s">
        <v>5117</v>
      </c>
      <c r="C77" s="126" t="s">
        <v>81</v>
      </c>
      <c r="D77" s="126"/>
      <c r="E77" s="126" t="s">
        <v>5159</v>
      </c>
      <c r="F77" s="127"/>
      <c r="G77" s="146">
        <f t="shared" ref="G77:L77" si="92">ROUND(AVERAGE(G78:G83),2)</f>
        <v>0.54</v>
      </c>
      <c r="H77" s="146">
        <f t="shared" si="92"/>
        <v>0.61</v>
      </c>
      <c r="I77" s="146">
        <f t="shared" si="92"/>
        <v>0.86</v>
      </c>
      <c r="J77" s="146">
        <f t="shared" si="92"/>
        <v>0.65</v>
      </c>
      <c r="K77" s="146">
        <f t="shared" si="92"/>
        <v>0.89</v>
      </c>
      <c r="L77" s="146">
        <f t="shared" si="92"/>
        <v>0.79</v>
      </c>
      <c r="M77" s="147"/>
      <c r="N77" s="147"/>
      <c r="O77" s="147"/>
      <c r="P77" s="147"/>
      <c r="Q77" s="147"/>
      <c r="R77" s="147"/>
      <c r="S77" s="147"/>
      <c r="T77" s="147"/>
      <c r="U77" s="147"/>
      <c r="V77" s="156"/>
      <c r="W77" s="156"/>
      <c r="X77" s="156"/>
    </row>
    <row r="78" spans="1:24" ht="15.75" customHeight="1">
      <c r="A78" s="120" t="s">
        <v>5013</v>
      </c>
      <c r="B78" s="125" t="s">
        <v>5117</v>
      </c>
      <c r="C78" s="133" t="s">
        <v>81</v>
      </c>
      <c r="D78" s="134"/>
      <c r="E78" s="139" t="s">
        <v>5160</v>
      </c>
      <c r="F78" s="136" t="s">
        <v>5161</v>
      </c>
      <c r="G78" s="137">
        <f>IF(N78="-",0,IF(T78&gt;=N78,1,IF(N78&gt;=U78,0,(U78-N78)/(U78-T78))))</f>
        <v>1</v>
      </c>
      <c r="H78" s="137">
        <f>IF(O78="-",0,IF(T78&gt;=O78,1,IF(O78&gt;=U78,0,(U78-O78)/(U78-T78))))</f>
        <v>1</v>
      </c>
      <c r="I78" s="137">
        <f>IF(P78="-",0,IF(T78&gt;=P78,1,IF(P78&gt;=U78,0,(U78-P78)/(U78-T78))))</f>
        <v>1</v>
      </c>
      <c r="J78" s="137">
        <f>IF(Q78="-",0,IF(T78&gt;=Q78,1,IF(Q78&gt;=U78,0,(U78-Q78)/(U78-T78))))</f>
        <v>1</v>
      </c>
      <c r="K78" s="137">
        <f>IF(R78="-",0,IF(T78&gt;=R78,1,IF(R78&gt;=U78,0,(U78-R78)/(U78-T78))))</f>
        <v>1</v>
      </c>
      <c r="L78" s="137">
        <f>IF(S78="-",0,IF(T78&gt;=S78,1,IF(S78&gt;=U78,0,(U78-S78)/(U78-T78))))</f>
        <v>1</v>
      </c>
      <c r="M78" s="138" t="s">
        <v>5018</v>
      </c>
      <c r="N78" s="139">
        <v>0.01</v>
      </c>
      <c r="O78" s="139">
        <v>0</v>
      </c>
      <c r="P78" s="139">
        <v>0</v>
      </c>
      <c r="Q78" s="139">
        <v>0.01</v>
      </c>
      <c r="R78" s="139">
        <v>0</v>
      </c>
      <c r="S78" s="139">
        <v>0.01</v>
      </c>
      <c r="T78" s="152">
        <v>0.13</v>
      </c>
      <c r="U78" s="141">
        <v>0.01</v>
      </c>
      <c r="V78" s="156"/>
      <c r="W78" s="156"/>
      <c r="X78" s="156"/>
    </row>
    <row r="79" spans="1:24" ht="15.75" customHeight="1">
      <c r="A79" s="120" t="s">
        <v>5013</v>
      </c>
      <c r="B79" s="125" t="s">
        <v>5117</v>
      </c>
      <c r="C79" s="133" t="s">
        <v>81</v>
      </c>
      <c r="D79" s="134"/>
      <c r="E79" s="139" t="s">
        <v>5162</v>
      </c>
      <c r="F79" s="143" t="s">
        <v>5163</v>
      </c>
      <c r="G79" s="137">
        <f>IF(N79="-",0,IF(T79&lt;=N79,1,IF(N79&lt;=U79,0,(U79-N79)/(U79-T79))))</f>
        <v>0</v>
      </c>
      <c r="H79" s="137">
        <f>IF(O79="-",0,IF(T79&lt;=O79,1,IF(O79&lt;=U79,0,(U79-O79)/(U79-T79))))</f>
        <v>0.20329908840978142</v>
      </c>
      <c r="I79" s="137">
        <f>IF(P79="-",0,IF(T79&lt;=P79,1,IF(P79&lt;=U79,0,(U79-P79)/(U79-T79))))</f>
        <v>0.35479670091159021</v>
      </c>
      <c r="J79" s="137">
        <f>IF(Q79="-",0,IF(T79&lt;=Q79,1,IF(Q79&lt;=U79,0,(U79-Q79)/(U79-T79))))</f>
        <v>0.28649978295470979</v>
      </c>
      <c r="K79" s="137">
        <f>IF(R79="-",0,IF(T79&lt;=R79,1,IF(R79&lt;=U79,0,(U79-R79)/(U79-T79))))</f>
        <v>0.80740847923600045</v>
      </c>
      <c r="L79" s="137">
        <f>IF(S79="-",0,IF(T79&lt;=S79,1,IF(S79&lt;=U79,0,(U79-S79)/(U79-T79))))</f>
        <v>0.53827231949066701</v>
      </c>
      <c r="M79" s="144" t="s">
        <v>5025</v>
      </c>
      <c r="N79" s="139">
        <v>22.57</v>
      </c>
      <c r="O79" s="139">
        <v>36.619999999999997</v>
      </c>
      <c r="P79" s="139">
        <v>47.09</v>
      </c>
      <c r="Q79" s="139">
        <v>42.37</v>
      </c>
      <c r="R79" s="139">
        <v>78.37</v>
      </c>
      <c r="S79" s="139">
        <v>59.77</v>
      </c>
      <c r="T79" s="152">
        <v>91.68</v>
      </c>
      <c r="U79" s="141">
        <v>22.57</v>
      </c>
      <c r="V79" s="156"/>
      <c r="W79" s="156"/>
      <c r="X79" s="156"/>
    </row>
    <row r="80" spans="1:24" ht="15.75" customHeight="1">
      <c r="A80" s="120" t="s">
        <v>5013</v>
      </c>
      <c r="B80" s="125" t="s">
        <v>5117</v>
      </c>
      <c r="C80" s="133" t="s">
        <v>81</v>
      </c>
      <c r="D80" s="134"/>
      <c r="E80" s="139" t="s">
        <v>5164</v>
      </c>
      <c r="F80" s="143" t="s">
        <v>5165</v>
      </c>
      <c r="G80" s="137">
        <f>IF(N80&lt;0,"N/A",IF(T80&lt;=N80,1,IF(N80&lt;=U80,0,(U80-N80)/(U80-T80))))</f>
        <v>0.2161047780742178</v>
      </c>
      <c r="H80" s="137">
        <f>IF(O80&lt;0,"N/A",IF(T80&lt;=O80,1,IF(O80&lt;=U80,0,(U80-O80)/(U80-T80))))</f>
        <v>2.2071307300509317E-2</v>
      </c>
      <c r="I80" s="137">
        <f>IF(P80&lt;0,"N/A",IF(T80&lt;=P80,1,IF(P80&lt;=U80,0,(U80-P80)/(U80-T80))))</f>
        <v>0.93948581130244957</v>
      </c>
      <c r="J80" s="137">
        <f>IF(Q80&lt;0,"N/A",IF(T80&lt;=Q80,1,IF(Q80&lt;=U80,0,(U80-Q80)/(U80-T80))))</f>
        <v>0.31821489206888187</v>
      </c>
      <c r="K80" s="137">
        <f>IF(R80&lt;0,"N/A",IF(T80&lt;=R80,1,IF(R80&lt;=U80,0,(U80-R80)/(U80-T80))))</f>
        <v>0.83725442638855185</v>
      </c>
      <c r="L80" s="137">
        <f>IF(S80&lt;0,"N/A",IF(T80&lt;=S80,1,IF(S80&lt;=U80,0,(U80-S80)/(U80-T80))))</f>
        <v>0.54038321610477802</v>
      </c>
      <c r="M80" s="144" t="s">
        <v>5025</v>
      </c>
      <c r="N80" s="139">
        <v>30.53</v>
      </c>
      <c r="O80" s="139">
        <v>14.53</v>
      </c>
      <c r="P80" s="139">
        <v>90.18</v>
      </c>
      <c r="Q80" s="139">
        <v>38.950000000000003</v>
      </c>
      <c r="R80" s="139">
        <v>81.75</v>
      </c>
      <c r="S80" s="139">
        <v>57.27</v>
      </c>
      <c r="T80" s="152">
        <v>95.17</v>
      </c>
      <c r="U80" s="141">
        <v>12.71</v>
      </c>
      <c r="V80" s="156"/>
      <c r="W80" s="156"/>
      <c r="X80" s="156"/>
    </row>
    <row r="81" spans="1:28" ht="15.75" customHeight="1">
      <c r="A81" s="120" t="s">
        <v>5013</v>
      </c>
      <c r="B81" s="125" t="s">
        <v>5117</v>
      </c>
      <c r="C81" s="133" t="s">
        <v>81</v>
      </c>
      <c r="D81" s="134"/>
      <c r="E81" s="139" t="s">
        <v>5166</v>
      </c>
      <c r="F81" s="136" t="s">
        <v>5148</v>
      </c>
      <c r="G81" s="137">
        <f>IF(N81="-",0,IF(T81&lt;=N81,1,IF(N81&lt;=U81,0,(U81-N81)/(U81-T81))))</f>
        <v>0</v>
      </c>
      <c r="H81" s="137">
        <f>IF(O81="-",0,IF(T81&lt;=O81,1,IF(O81&lt;=U81,0,(U81-O81)/(U81-T81))))</f>
        <v>0.42857142857142894</v>
      </c>
      <c r="I81" s="137">
        <f>IF(P81="-",0,IF(T81&lt;=P81,1,IF(P81&lt;=U81,0,(U81-P81)/(U81-T81))))</f>
        <v>0.85714285714285698</v>
      </c>
      <c r="J81" s="137">
        <f>IF(Q81="-",0,IF(T81&lt;=Q81,1,IF(Q81&lt;=U81,0,(U81-Q81)/(U81-T81))))</f>
        <v>0.28571428571428592</v>
      </c>
      <c r="K81" s="137">
        <f>IF(R81="-",0,IF(T81&lt;=R81,1,IF(R81&lt;=U81,0,(U81-R81)/(U81-T81))))</f>
        <v>0.71428571428571408</v>
      </c>
      <c r="L81" s="137">
        <f>IF(S81="-",0,IF(T81&lt;=S81,1,IF(S81&lt;=U81,0,(U81-S81)/(U81-T81))))</f>
        <v>0.64285714285714257</v>
      </c>
      <c r="M81" s="144" t="s">
        <v>5025</v>
      </c>
      <c r="N81" s="139">
        <v>0.83</v>
      </c>
      <c r="O81" s="139">
        <v>0.91</v>
      </c>
      <c r="P81" s="139">
        <v>0.97</v>
      </c>
      <c r="Q81" s="139">
        <v>0.89</v>
      </c>
      <c r="R81" s="139">
        <v>0.95</v>
      </c>
      <c r="S81" s="139">
        <v>0.94</v>
      </c>
      <c r="T81" s="152">
        <v>0.99</v>
      </c>
      <c r="U81" s="141">
        <v>0.85</v>
      </c>
      <c r="V81" s="156"/>
      <c r="W81" s="156"/>
      <c r="X81" s="156"/>
    </row>
    <row r="82" spans="1:28" ht="15.75" customHeight="1">
      <c r="A82" s="120" t="s">
        <v>5013</v>
      </c>
      <c r="B82" s="125" t="s">
        <v>5117</v>
      </c>
      <c r="C82" s="133" t="s">
        <v>81</v>
      </c>
      <c r="D82" s="134"/>
      <c r="E82" s="139" t="s">
        <v>5167</v>
      </c>
      <c r="F82" s="136" t="s">
        <v>5168</v>
      </c>
      <c r="G82" s="137">
        <f t="shared" ref="G82:G83" si="93">IF(N82="-",0,IF(T82&gt;=N82,1,IF(N82&gt;=U82,0,(U82-N82)/(U82-T82))))</f>
        <v>1</v>
      </c>
      <c r="H82" s="137">
        <f t="shared" ref="H82:H83" si="94">IF(O82="-",0,IF(T82&gt;=O82,1,IF(O82&gt;=U82,0,(U82-O82)/(U82-T82))))</f>
        <v>1</v>
      </c>
      <c r="I82" s="137">
        <f t="shared" ref="I82:I83" si="95">IF(P82="-",0,IF(T82&gt;=P82,1,IF(P82&gt;=U82,0,(U82-P82)/(U82-T82))))</f>
        <v>1</v>
      </c>
      <c r="J82" s="137">
        <f t="shared" ref="J82:J83" si="96">IF(Q82="-",0,IF(T82&gt;=Q82,1,IF(Q82&gt;=U82,0,(U82-Q82)/(U82-T82))))</f>
        <v>1</v>
      </c>
      <c r="K82" s="137">
        <f t="shared" ref="K82:K83" si="97">IF(R82="-",0,IF(T82&gt;=R82,1,IF(R82&gt;=U82,0,(U82-R82)/(U82-T82))))</f>
        <v>1</v>
      </c>
      <c r="L82" s="137">
        <f t="shared" ref="L82:L83" si="98">IF(S82="-",0,IF(T82&gt;=S82,1,IF(S82&gt;=U82,0,(U82-S82)/(U82-T82))))</f>
        <v>1</v>
      </c>
      <c r="M82" s="138" t="s">
        <v>5169</v>
      </c>
      <c r="N82" s="136">
        <v>0</v>
      </c>
      <c r="O82" s="136">
        <v>0</v>
      </c>
      <c r="P82" s="136">
        <v>0</v>
      </c>
      <c r="Q82" s="136">
        <v>0</v>
      </c>
      <c r="R82" s="136">
        <v>0</v>
      </c>
      <c r="S82" s="136">
        <v>0</v>
      </c>
      <c r="T82" s="152">
        <v>0</v>
      </c>
      <c r="U82" s="141">
        <v>0</v>
      </c>
      <c r="V82" s="156"/>
      <c r="W82" s="156"/>
      <c r="X82" s="156"/>
    </row>
    <row r="83" spans="1:28" ht="15.75" customHeight="1">
      <c r="A83" s="120" t="s">
        <v>5013</v>
      </c>
      <c r="B83" s="125" t="s">
        <v>5117</v>
      </c>
      <c r="C83" s="133" t="s">
        <v>81</v>
      </c>
      <c r="D83" s="134"/>
      <c r="E83" s="135" t="s">
        <v>5170</v>
      </c>
      <c r="F83" s="136" t="s">
        <v>5171</v>
      </c>
      <c r="G83" s="137">
        <f t="shared" si="93"/>
        <v>1</v>
      </c>
      <c r="H83" s="137">
        <f t="shared" si="94"/>
        <v>1</v>
      </c>
      <c r="I83" s="137">
        <f t="shared" si="95"/>
        <v>1</v>
      </c>
      <c r="J83" s="137">
        <f t="shared" si="96"/>
        <v>1</v>
      </c>
      <c r="K83" s="137">
        <f t="shared" si="97"/>
        <v>1</v>
      </c>
      <c r="L83" s="137">
        <f t="shared" si="98"/>
        <v>1</v>
      </c>
      <c r="M83" s="138" t="s">
        <v>5018</v>
      </c>
      <c r="N83" s="139">
        <v>0.06</v>
      </c>
      <c r="O83" s="139">
        <v>0.05</v>
      </c>
      <c r="P83" s="139">
        <v>0.01</v>
      </c>
      <c r="Q83" s="139">
        <v>0.66</v>
      </c>
      <c r="R83" s="139">
        <v>0.01</v>
      </c>
      <c r="S83" s="139">
        <v>0.31</v>
      </c>
      <c r="T83" s="152">
        <v>0.77</v>
      </c>
      <c r="U83" s="141">
        <v>0.66</v>
      </c>
      <c r="V83" s="156"/>
      <c r="W83" s="156"/>
      <c r="X83" s="156"/>
    </row>
    <row r="84" spans="1:28" ht="15.75" customHeight="1">
      <c r="A84" s="120" t="s">
        <v>5013</v>
      </c>
      <c r="B84" s="121" t="s">
        <v>82</v>
      </c>
      <c r="C84" s="122"/>
      <c r="D84" s="122"/>
      <c r="E84" s="121" t="s">
        <v>5172</v>
      </c>
      <c r="F84" s="121"/>
      <c r="G84" s="155">
        <f t="shared" ref="G84:L84" si="99">ROUND(AVERAGE(G85,G92,G97,G108,G111),2)</f>
        <v>0.55000000000000004</v>
      </c>
      <c r="H84" s="155">
        <f t="shared" si="99"/>
        <v>0.53</v>
      </c>
      <c r="I84" s="155">
        <f t="shared" si="99"/>
        <v>0.74</v>
      </c>
      <c r="J84" s="155">
        <f t="shared" si="99"/>
        <v>0.69</v>
      </c>
      <c r="K84" s="155">
        <f t="shared" si="99"/>
        <v>0.76</v>
      </c>
      <c r="L84" s="155">
        <f t="shared" si="99"/>
        <v>0.63</v>
      </c>
      <c r="M84" s="122"/>
      <c r="N84" s="124"/>
      <c r="O84" s="124"/>
      <c r="P84" s="124"/>
      <c r="Q84" s="124"/>
      <c r="R84" s="124"/>
      <c r="S84" s="122"/>
      <c r="T84" s="122"/>
      <c r="U84" s="122"/>
      <c r="V84" s="119"/>
      <c r="W84" s="119"/>
      <c r="X84" s="119"/>
    </row>
    <row r="85" spans="1:28" ht="15.75" customHeight="1">
      <c r="A85" s="120" t="s">
        <v>5013</v>
      </c>
      <c r="B85" s="125" t="s">
        <v>82</v>
      </c>
      <c r="C85" s="126" t="s">
        <v>83</v>
      </c>
      <c r="D85" s="126"/>
      <c r="E85" s="126" t="s">
        <v>5173</v>
      </c>
      <c r="F85" s="127"/>
      <c r="G85" s="146">
        <f t="shared" ref="G85:L85" si="100">ROUND(AVERAGE(G86:G91),2)</f>
        <v>0.49</v>
      </c>
      <c r="H85" s="146">
        <f t="shared" si="100"/>
        <v>0.31</v>
      </c>
      <c r="I85" s="146">
        <f t="shared" si="100"/>
        <v>0.56999999999999995</v>
      </c>
      <c r="J85" s="146">
        <f t="shared" si="100"/>
        <v>0.65</v>
      </c>
      <c r="K85" s="146">
        <f t="shared" si="100"/>
        <v>0.66</v>
      </c>
      <c r="L85" s="146">
        <f t="shared" si="100"/>
        <v>0.63</v>
      </c>
      <c r="M85" s="147"/>
      <c r="N85" s="147"/>
      <c r="O85" s="147"/>
      <c r="P85" s="147"/>
      <c r="Q85" s="147"/>
      <c r="R85" s="147"/>
      <c r="S85" s="147"/>
      <c r="T85" s="147"/>
      <c r="U85" s="147"/>
      <c r="V85" s="156"/>
      <c r="W85" s="156"/>
      <c r="X85" s="156"/>
    </row>
    <row r="86" spans="1:28" ht="15.75" customHeight="1">
      <c r="A86" s="120" t="s">
        <v>5013</v>
      </c>
      <c r="B86" s="125" t="s">
        <v>82</v>
      </c>
      <c r="C86" s="133" t="s">
        <v>83</v>
      </c>
      <c r="D86" s="134"/>
      <c r="E86" s="135" t="s">
        <v>5174</v>
      </c>
      <c r="F86" s="136" t="s">
        <v>5175</v>
      </c>
      <c r="G86" s="137">
        <f>IF(N86="-",0,IF(T86&lt;=N86,1,IF(N86&lt;=U86,0,(U86-N86)/(U86-T86))))</f>
        <v>0.64551724137931032</v>
      </c>
      <c r="H86" s="137">
        <f>IF(O86="-",0,IF(T86&lt;=O86,1,IF(O86&lt;=U86,0,(U86-O86)/(U86-T86))))</f>
        <v>0.39862068965517244</v>
      </c>
      <c r="I86" s="137">
        <f>IF(P86="-",0,IF(T86&lt;=P86,1,IF(P86&lt;=U86,0,(U86-P86)/(U86-T86))))</f>
        <v>0.57517241379310347</v>
      </c>
      <c r="J86" s="137">
        <f>IF(Q86="-",0,IF(T86&lt;=Q86,1,IF(Q86&lt;=U86,0,(U86-Q86)/(U86-T86))))</f>
        <v>0.72275862068965524</v>
      </c>
      <c r="K86" s="137">
        <f>IF(R86="-",0,IF(T86&lt;=R86,1,IF(R86&lt;=U86,0,(U86-R86)/(U86-T86))))</f>
        <v>0.89655172413793105</v>
      </c>
      <c r="L86" s="137">
        <f>IF(S86="-",0,IF(T86&lt;=S86,1,IF(S86&lt;=U86,0,(U86-S86)/(U86-T86))))</f>
        <v>0.52413793103448281</v>
      </c>
      <c r="M86" s="163" t="s">
        <v>5176</v>
      </c>
      <c r="N86" s="139">
        <v>0.06</v>
      </c>
      <c r="O86" s="139">
        <v>-1.73</v>
      </c>
      <c r="P86" s="139">
        <v>-0.45</v>
      </c>
      <c r="Q86" s="139">
        <v>0.62</v>
      </c>
      <c r="R86" s="139">
        <v>1.88</v>
      </c>
      <c r="S86" s="139">
        <v>-0.82</v>
      </c>
      <c r="T86" s="152">
        <v>2.63</v>
      </c>
      <c r="U86" s="141">
        <v>-4.62</v>
      </c>
      <c r="V86" s="156"/>
      <c r="W86" s="156"/>
      <c r="X86" s="156"/>
    </row>
    <row r="87" spans="1:28" ht="15.75" customHeight="1">
      <c r="A87" s="120" t="s">
        <v>5013</v>
      </c>
      <c r="B87" s="125" t="s">
        <v>82</v>
      </c>
      <c r="C87" s="133" t="s">
        <v>83</v>
      </c>
      <c r="D87" s="134"/>
      <c r="E87" s="149" t="s">
        <v>5177</v>
      </c>
      <c r="F87" s="143" t="s">
        <v>5178</v>
      </c>
      <c r="G87" s="137">
        <f>IF(N87="-",0,IF(T87&gt;=N87,1,IF(N87&gt;=U87,0,(U87-N87)/(U87-T87))))</f>
        <v>0.41666666666666663</v>
      </c>
      <c r="H87" s="137">
        <f>IF(O87="-",0,IF(T87&gt;=O87,1,IF(O87&gt;=U87,0,(U87-O87)/(U87-T87))))</f>
        <v>6.2500000000000139E-2</v>
      </c>
      <c r="I87" s="137">
        <f>IF(P87="-",0,IF(T87&gt;=P87,1,IF(P87&gt;=U87,0,(U87-P87)/(U87-T87))))</f>
        <v>0</v>
      </c>
      <c r="J87" s="137">
        <f>IF(Q87="-",0,IF(T87&gt;=Q87,1,IF(Q87&gt;=U87,0,(U87-Q87)/(U87-T87))))</f>
        <v>0.64583333333333337</v>
      </c>
      <c r="K87" s="137">
        <f>IF(R87="-",0,IF(T87&gt;=R87,1,IF(R87&gt;=U87,0,(U87-R87)/(U87-T87))))</f>
        <v>0.29166666666666669</v>
      </c>
      <c r="L87" s="137">
        <f>IF(S87="-",0,IF(T87&gt;=S87,1,IF(S87&gt;=U87,0,(U87-S87)/(U87-T87))))</f>
        <v>0</v>
      </c>
      <c r="M87" s="164" t="s">
        <v>5018</v>
      </c>
      <c r="N87" s="139">
        <v>8.9</v>
      </c>
      <c r="O87" s="139">
        <v>10.6</v>
      </c>
      <c r="P87" s="139">
        <v>11.3</v>
      </c>
      <c r="Q87" s="139">
        <v>7.8</v>
      </c>
      <c r="R87" s="139">
        <v>9.5</v>
      </c>
      <c r="S87" s="139">
        <v>12.8</v>
      </c>
      <c r="T87" s="152">
        <v>6.1</v>
      </c>
      <c r="U87" s="141">
        <v>10.9</v>
      </c>
      <c r="V87" s="156"/>
      <c r="W87" s="156"/>
      <c r="X87" s="156"/>
    </row>
    <row r="88" spans="1:28" ht="15.75" customHeight="1">
      <c r="A88" s="120" t="s">
        <v>5013</v>
      </c>
      <c r="B88" s="125" t="s">
        <v>82</v>
      </c>
      <c r="C88" s="133" t="s">
        <v>83</v>
      </c>
      <c r="D88" s="134"/>
      <c r="E88" s="135" t="s">
        <v>5179</v>
      </c>
      <c r="F88" s="136" t="s">
        <v>5180</v>
      </c>
      <c r="G88" s="137">
        <f>IF(N88="-",0,IF(T88&lt;=N88,1,IF(N88&lt;=U88,0,(U88-N88)/(U88-T88))))</f>
        <v>0.49610663851128423</v>
      </c>
      <c r="H88" s="137">
        <f>IF(O88="-",0,IF(T88&lt;=O88,1,IF(O88&lt;=U88,0,(U88-O88)/(U88-T88))))</f>
        <v>0.37613831331661607</v>
      </c>
      <c r="I88" s="137">
        <f>IF(P88="-",0,IF(T88&lt;=P88,1,IF(P88&lt;=U88,0,(U88-P88)/(U88-T88))))</f>
        <v>0.83674277418503362</v>
      </c>
      <c r="J88" s="137">
        <f>IF(Q88="-",0,IF(T88&lt;=Q88,1,IF(Q88&lt;=U88,0,(U88-Q88)/(U88-T88))))</f>
        <v>0.69605384716906427</v>
      </c>
      <c r="K88" s="137">
        <f>IF(R88="-",0,IF(T88&lt;=R88,1,IF(R88&lt;=U88,0,(U88-R88)/(U88-T88))))</f>
        <v>0.61356737495050806</v>
      </c>
      <c r="L88" s="137">
        <f>IF(S88="-",0,IF(T88&lt;=S88,1,IF(S88&lt;=U88,0,(U88-S88)/(U88-T88))))</f>
        <v>0.86841757951695919</v>
      </c>
      <c r="M88" s="163" t="s">
        <v>5025</v>
      </c>
      <c r="N88" s="136">
        <v>55.35</v>
      </c>
      <c r="O88" s="136">
        <v>46.26</v>
      </c>
      <c r="P88" s="136">
        <v>81.16</v>
      </c>
      <c r="Q88" s="139">
        <v>70.5</v>
      </c>
      <c r="R88" s="139">
        <v>64.25</v>
      </c>
      <c r="S88" s="139">
        <v>83.56</v>
      </c>
      <c r="T88" s="157">
        <v>93.53</v>
      </c>
      <c r="U88" s="141">
        <v>17.760000000000002</v>
      </c>
      <c r="V88" s="156"/>
      <c r="W88" s="156"/>
      <c r="X88" s="156"/>
    </row>
    <row r="89" spans="1:28" ht="15.75" customHeight="1">
      <c r="A89" s="120" t="s">
        <v>5013</v>
      </c>
      <c r="B89" s="125" t="s">
        <v>82</v>
      </c>
      <c r="C89" s="133" t="s">
        <v>83</v>
      </c>
      <c r="D89" s="134"/>
      <c r="E89" s="135" t="s">
        <v>5181</v>
      </c>
      <c r="F89" s="136" t="s">
        <v>5182</v>
      </c>
      <c r="G89" s="137">
        <f>IF(N89="-",0,IF(T89&gt;=N89,1,IF(N89&gt;=U89,0,(U89-N89)/(U89-T89))))</f>
        <v>0.40677966101694912</v>
      </c>
      <c r="H89" s="137">
        <f>IF(O89="-",0,IF(T89&gt;=O89,1,IF(O89&gt;=U89,0,(U89-O89)/(U89-T89))))</f>
        <v>1</v>
      </c>
      <c r="I89" s="137">
        <f>IF(P89="-",0,IF(T89&gt;=P89,1,IF(P89&gt;=U89,0,(U89-P89)/(U89-T89))))</f>
        <v>1</v>
      </c>
      <c r="J89" s="137">
        <f>IF(Q89="-",0,IF(T89&gt;=Q89,1,IF(Q89&gt;=U89,0,(U89-Q89)/(U89-T89))))</f>
        <v>0.51694915254237273</v>
      </c>
      <c r="K89" s="137">
        <f>IF(R89="-",0,IF(T89&gt;=R89,1,IF(R89&gt;=U89,0,(U89-R89)/(U89-T89))))</f>
        <v>1</v>
      </c>
      <c r="L89" s="137">
        <f>IF(S89="-",0,IF(T89&gt;=S89,1,IF(S89&gt;=U89,0,(U89-S89)/(U89-T89))))</f>
        <v>0.64406779661016933</v>
      </c>
      <c r="M89" s="164" t="s">
        <v>5018</v>
      </c>
      <c r="N89" s="136">
        <v>12.6</v>
      </c>
      <c r="O89" s="139">
        <v>5.5</v>
      </c>
      <c r="P89" s="139">
        <v>4.2</v>
      </c>
      <c r="Q89" s="139">
        <v>11.3</v>
      </c>
      <c r="R89" s="139">
        <v>2.2999999999999998</v>
      </c>
      <c r="S89" s="139">
        <v>9.8000000000000007</v>
      </c>
      <c r="T89" s="152">
        <v>5.6</v>
      </c>
      <c r="U89" s="141">
        <v>17.399999999999999</v>
      </c>
      <c r="V89" s="156"/>
      <c r="W89" s="156"/>
      <c r="X89" s="156"/>
    </row>
    <row r="90" spans="1:28" ht="15.75" customHeight="1">
      <c r="A90" s="120" t="s">
        <v>5013</v>
      </c>
      <c r="B90" s="125" t="s">
        <v>82</v>
      </c>
      <c r="C90" s="133" t="s">
        <v>83</v>
      </c>
      <c r="D90" s="134"/>
      <c r="E90" s="135" t="s">
        <v>5183</v>
      </c>
      <c r="F90" s="136" t="s">
        <v>5184</v>
      </c>
      <c r="G90" s="137">
        <f>IF(N90&lt;0,0,IF(T90&lt;=N90,1,IF(N90&lt;=U90,0,(U90-N90)/(U90-T90))))</f>
        <v>0</v>
      </c>
      <c r="H90" s="137">
        <f>IF(O90&lt;0,0,IF(T90&lt;=O90,1,IF(O90&lt;=U90,0,(U90-O90)/(U90-T90))))</f>
        <v>0</v>
      </c>
      <c r="I90" s="137">
        <f>IF(P90&lt;0,"N/A",IF(T90&lt;=P90,1,IF(P90&lt;=U90,0,(U90-P90)/(U90-T90))))</f>
        <v>0</v>
      </c>
      <c r="J90" s="137">
        <f>IF(Q90&lt;0,"N/A",IF(T90&lt;=Q90,1,IF(Q90&lt;=U90,0,(U90-Q90)/(U90-T90))))</f>
        <v>0.30000000000000032</v>
      </c>
      <c r="K90" s="137">
        <f>IF(R90&lt;0,"N/A",IF(T90&lt;=R90,1,IF(R90&lt;=U90,0,(U90-R90)/(U90-T90))))</f>
        <v>0.15000000000000016</v>
      </c>
      <c r="L90" s="137">
        <f>IF(S90&lt;0,"N/A",IF(T90&lt;=S90,1,IF(S90&lt;=U90,0,(U90-S90)/(U90-T90))))</f>
        <v>0.75000000000000033</v>
      </c>
      <c r="M90" s="163" t="s">
        <v>5076</v>
      </c>
      <c r="N90" s="150">
        <v>-1</v>
      </c>
      <c r="O90" s="150">
        <v>-1</v>
      </c>
      <c r="P90" s="165">
        <v>0.45</v>
      </c>
      <c r="Q90" s="165">
        <v>0.56000000000000005</v>
      </c>
      <c r="R90" s="165">
        <v>0.53</v>
      </c>
      <c r="S90" s="165">
        <v>0.65</v>
      </c>
      <c r="T90" s="152">
        <v>0.7</v>
      </c>
      <c r="U90" s="141">
        <v>0.5</v>
      </c>
      <c r="V90" s="156"/>
      <c r="W90" s="156"/>
      <c r="X90" s="156"/>
    </row>
    <row r="91" spans="1:28" ht="15.75" customHeight="1">
      <c r="A91" s="120" t="s">
        <v>5013</v>
      </c>
      <c r="B91" s="125" t="s">
        <v>82</v>
      </c>
      <c r="C91" s="133" t="s">
        <v>83</v>
      </c>
      <c r="D91" s="134"/>
      <c r="E91" s="135" t="s">
        <v>5185</v>
      </c>
      <c r="F91" s="136" t="s">
        <v>5186</v>
      </c>
      <c r="G91" s="137">
        <f>IF(N91="-",0,IF(T91&gt;=N91,1,IF(N91&gt;=U91,0,(U91-N91)/(U91-T91))))</f>
        <v>1</v>
      </c>
      <c r="H91" s="137">
        <f>IF(O91="-",0,IF(T91&gt;=O91,1,IF(O91&gt;=U91,0,(U91-O91)/(U91-T91))))</f>
        <v>0</v>
      </c>
      <c r="I91" s="137">
        <f>IF(P91="-",0,IF(T91&gt;=P91,1,IF(P91&gt;=U91,0,(U91-P91)/(U91-T91))))</f>
        <v>1</v>
      </c>
      <c r="J91" s="137">
        <f>IF(Q91="-",0,IF(T91&gt;=Q91,1,IF(Q91&gt;=U91,0,(U91-Q91)/(U91-T91))))</f>
        <v>1</v>
      </c>
      <c r="K91" s="137">
        <f>IF(R91="-",0,IF(T91&gt;=R91,1,IF(R91&gt;=U91,0,(U91-R91)/(U91-T91))))</f>
        <v>1</v>
      </c>
      <c r="L91" s="137">
        <f>IF(S91="-",0,IF(T91&gt;=S91,1,IF(S91&gt;=U91,0,(U91-S91)/(U91-T91))))</f>
        <v>1</v>
      </c>
      <c r="M91" s="164" t="s">
        <v>5018</v>
      </c>
      <c r="N91" s="139">
        <v>7.0000000000000007E-2</v>
      </c>
      <c r="O91" s="139">
        <v>0.4</v>
      </c>
      <c r="P91" s="139">
        <v>0.33</v>
      </c>
      <c r="Q91" s="139">
        <v>7.0000000000000007E-2</v>
      </c>
      <c r="R91" s="139">
        <v>0.16</v>
      </c>
      <c r="S91" s="139">
        <v>0.02</v>
      </c>
      <c r="T91" s="152">
        <v>0.36</v>
      </c>
      <c r="U91" s="141">
        <v>0.35</v>
      </c>
      <c r="V91" s="156"/>
      <c r="W91" s="156"/>
      <c r="X91" s="156"/>
    </row>
    <row r="92" spans="1:28" ht="15.75" customHeight="1">
      <c r="A92" s="120" t="s">
        <v>5013</v>
      </c>
      <c r="B92" s="125" t="s">
        <v>82</v>
      </c>
      <c r="C92" s="126" t="s">
        <v>84</v>
      </c>
      <c r="D92" s="126"/>
      <c r="E92" s="126" t="s">
        <v>5187</v>
      </c>
      <c r="F92" s="127"/>
      <c r="G92" s="146">
        <f t="shared" ref="G92:L92" si="101">ROUND(AVERAGE(G93:G96),2)</f>
        <v>0.78</v>
      </c>
      <c r="H92" s="146">
        <f t="shared" si="101"/>
        <v>0.73</v>
      </c>
      <c r="I92" s="146">
        <f t="shared" si="101"/>
        <v>0.8</v>
      </c>
      <c r="J92" s="146">
        <f t="shared" si="101"/>
        <v>0.83</v>
      </c>
      <c r="K92" s="146">
        <f t="shared" si="101"/>
        <v>0.91</v>
      </c>
      <c r="L92" s="146">
        <f t="shared" si="101"/>
        <v>0.75</v>
      </c>
      <c r="M92" s="147"/>
      <c r="N92" s="147"/>
      <c r="O92" s="147"/>
      <c r="P92" s="147"/>
      <c r="Q92" s="147"/>
      <c r="R92" s="147"/>
      <c r="S92" s="147"/>
      <c r="T92" s="147"/>
      <c r="U92" s="147"/>
      <c r="V92" s="156"/>
      <c r="W92" s="156"/>
      <c r="X92" s="156"/>
    </row>
    <row r="93" spans="1:28" ht="15.75" customHeight="1">
      <c r="A93" s="120" t="s">
        <v>5013</v>
      </c>
      <c r="B93" s="125" t="s">
        <v>82</v>
      </c>
      <c r="C93" s="133" t="s">
        <v>84</v>
      </c>
      <c r="D93" s="134"/>
      <c r="E93" s="135" t="s">
        <v>5188</v>
      </c>
      <c r="F93" s="149" t="s">
        <v>5189</v>
      </c>
      <c r="G93" s="137">
        <f t="shared" ref="G93:G94" si="102">IF(N93="-",0,IF(T93&lt;=N93,1,IF(N93&lt;=U93,0,(U93-N93)/(U93-T93))))</f>
        <v>1</v>
      </c>
      <c r="H93" s="137">
        <f t="shared" ref="H93:H94" si="103">IF(O93="-",0,IF(T93&lt;=O93,1,IF(O93&lt;=U93,0,(U93-O93)/(U93-T93))))</f>
        <v>1</v>
      </c>
      <c r="I93" s="137">
        <f t="shared" ref="I93:I94" si="104">IF(P93="-",0,IF(T93&lt;=P93,1,IF(P93&lt;=U93,0,(U93-P93)/(U93-T93))))</f>
        <v>1</v>
      </c>
      <c r="J93" s="137">
        <f t="shared" ref="J93:J94" si="105">IF(Q93="-",0,IF(T93&lt;=Q93,1,IF(Q93&lt;=U93,0,(U93-Q93)/(U93-T93))))</f>
        <v>1</v>
      </c>
      <c r="K93" s="137">
        <f t="shared" ref="K93:K94" si="106">IF(R93="-",0,IF(T93&lt;=R93,1,IF(R93&lt;=U93,0,(U93-R93)/(U93-T93))))</f>
        <v>1</v>
      </c>
      <c r="L93" s="137">
        <f t="shared" ref="L93:L94" si="107">IF(S93="-",0,IF(T93&lt;=S93,1,IF(S93&lt;=U93,0,(U93-S93)/(U93-T93))))</f>
        <v>1</v>
      </c>
      <c r="M93" s="163" t="s">
        <v>5025</v>
      </c>
      <c r="N93" s="136">
        <v>100</v>
      </c>
      <c r="O93" s="136">
        <v>100</v>
      </c>
      <c r="P93" s="136">
        <v>100</v>
      </c>
      <c r="Q93" s="136">
        <v>100</v>
      </c>
      <c r="R93" s="136">
        <v>100</v>
      </c>
      <c r="S93" s="136">
        <v>100</v>
      </c>
      <c r="T93" s="157">
        <v>100</v>
      </c>
      <c r="U93" s="141">
        <v>96.8</v>
      </c>
      <c r="V93" s="156"/>
      <c r="W93" s="156"/>
      <c r="X93" s="156"/>
    </row>
    <row r="94" spans="1:28" ht="15.75" customHeight="1">
      <c r="A94" s="120" t="s">
        <v>5013</v>
      </c>
      <c r="B94" s="125" t="s">
        <v>82</v>
      </c>
      <c r="C94" s="133" t="s">
        <v>84</v>
      </c>
      <c r="D94" s="134"/>
      <c r="E94" s="135" t="s">
        <v>5190</v>
      </c>
      <c r="F94" s="136" t="s">
        <v>5191</v>
      </c>
      <c r="G94" s="137">
        <f t="shared" si="102"/>
        <v>0.91304347826086951</v>
      </c>
      <c r="H94" s="137">
        <f t="shared" si="103"/>
        <v>0.91304347826086951</v>
      </c>
      <c r="I94" s="137">
        <f t="shared" si="104"/>
        <v>1</v>
      </c>
      <c r="J94" s="137">
        <f t="shared" si="105"/>
        <v>0.60869565217391308</v>
      </c>
      <c r="K94" s="137">
        <f t="shared" si="106"/>
        <v>0.91304347826086951</v>
      </c>
      <c r="L94" s="137">
        <f t="shared" si="107"/>
        <v>0.78260869565217395</v>
      </c>
      <c r="M94" s="163" t="s">
        <v>5025</v>
      </c>
      <c r="N94" s="139">
        <v>98</v>
      </c>
      <c r="O94" s="139">
        <v>98</v>
      </c>
      <c r="P94" s="139">
        <v>100</v>
      </c>
      <c r="Q94" s="139">
        <v>91</v>
      </c>
      <c r="R94" s="139">
        <v>98</v>
      </c>
      <c r="S94" s="139">
        <v>95</v>
      </c>
      <c r="T94" s="157">
        <v>100</v>
      </c>
      <c r="U94" s="141">
        <v>77</v>
      </c>
      <c r="V94" s="156"/>
      <c r="W94" s="156"/>
      <c r="X94" s="156"/>
    </row>
    <row r="95" spans="1:28" ht="15.75" customHeight="1">
      <c r="A95" s="120" t="s">
        <v>5013</v>
      </c>
      <c r="B95" s="125" t="s">
        <v>82</v>
      </c>
      <c r="C95" s="133" t="s">
        <v>84</v>
      </c>
      <c r="D95" s="134"/>
      <c r="E95" s="135" t="s">
        <v>5192</v>
      </c>
      <c r="F95" s="143" t="s">
        <v>5193</v>
      </c>
      <c r="G95" s="137">
        <f>IF(N95="-",0,IF(T95&gt;=N95,1,IF(N95&gt;=U95,0,(U95-N95)/(U95-T95))))</f>
        <v>1</v>
      </c>
      <c r="H95" s="137">
        <f>IF(O95="-",0,IF(T95&gt;=O95,1,IF(O95&gt;=U95,0,(U95-O95)/(U95-T95))))</f>
        <v>1</v>
      </c>
      <c r="I95" s="137">
        <f>IF(P95="-",0,IF(T95&gt;=P95,1,IF(P95&gt;=U95,0,(U95-P95)/(U95-T95))))</f>
        <v>1</v>
      </c>
      <c r="J95" s="137">
        <f>IF(Q95="-",0,IF(T95&gt;=Q95,1,IF(Q95&gt;=U95,0,(U95-Q95)/(U95-T95))))</f>
        <v>1</v>
      </c>
      <c r="K95" s="137">
        <f>IF(R95="-",0,IF(T95&gt;=R95,1,IF(R10&gt;=U95,0,(U95-R95)/(U95-T95))))</f>
        <v>1</v>
      </c>
      <c r="L95" s="137">
        <f>IF(S95="-",0,IF(T95&gt;=S95,1,IF(S95&gt;=U95,0,(U95-S95)/(U95-T95))))</f>
        <v>1</v>
      </c>
      <c r="M95" s="164" t="s">
        <v>5018</v>
      </c>
      <c r="N95" s="136">
        <v>0.85</v>
      </c>
      <c r="O95" s="136">
        <v>1.5</v>
      </c>
      <c r="P95" s="136">
        <v>1.63</v>
      </c>
      <c r="Q95" s="136">
        <v>0.73</v>
      </c>
      <c r="R95" s="136">
        <v>1.02</v>
      </c>
      <c r="S95" s="136">
        <v>1.19</v>
      </c>
      <c r="T95" s="157">
        <v>4.76</v>
      </c>
      <c r="U95" s="141">
        <v>1.84</v>
      </c>
      <c r="V95" s="156"/>
      <c r="W95" s="137">
        <f>IF(AD95&lt;0,"N/A",IF(AJ95&gt;=AD95,1,IF(AD95&gt;=AK95,0,(AK95-AD95)/(AK95-AJ95))))</f>
        <v>1</v>
      </c>
      <c r="X95" s="137">
        <f>IF(AE95&lt;0,"N/A",IF(AJ95&lt;=AE95,1,IF(AE95&lt;=AK95,0,(AK95-AE95)/(AK95-AJ95))))</f>
        <v>1</v>
      </c>
      <c r="Y95" s="137">
        <f>IF(AF95="-",0,IF(AJ95&lt;=AF95,1,IF(AF95&lt;=AK95,0,(AK95-AF95)/(AK95-AJ95))))</f>
        <v>1</v>
      </c>
      <c r="Z95" s="137">
        <f>IF(AG95="-",0,IF(AJ95&lt;=AG95,1,IF(AG95&lt;=AK95,0,(AK95-AG95)/(AK95-AJ95))))</f>
        <v>1</v>
      </c>
      <c r="AA95" s="137">
        <f>IF(AH95="-",0,IF(AJ95&lt;=AH95,1,IF(AH95&lt;=AK95,0,(AK95-AH95)/(AK95-AJ95))))</f>
        <v>1</v>
      </c>
      <c r="AB95" s="137">
        <f>IF(AI95="-",0,IF(AJ95&lt;=AI95,1,IF(AI95&lt;=AK95,0,(AK95-AI95)/(AK95-AJ95))))</f>
        <v>1</v>
      </c>
    </row>
    <row r="96" spans="1:28" ht="15.75" customHeight="1">
      <c r="A96" s="120" t="s">
        <v>5013</v>
      </c>
      <c r="B96" s="125" t="s">
        <v>82</v>
      </c>
      <c r="C96" s="133" t="s">
        <v>84</v>
      </c>
      <c r="D96" s="134"/>
      <c r="E96" s="135" t="s">
        <v>5194</v>
      </c>
      <c r="F96" s="136" t="s">
        <v>5195</v>
      </c>
      <c r="G96" s="137">
        <f>IF(N96="-",0,IF(T96&lt;=N96,1,IF(N96&lt;=U96,0,(U96-N96)/(U96-T96))))</f>
        <v>0.21162947937795812</v>
      </c>
      <c r="H96" s="137">
        <f>IF(O96="-",0,IF(T96&lt;=O96,1,IF(O96&lt;=U96,0,(U96-O96)/(U96-T96))))</f>
        <v>0</v>
      </c>
      <c r="I96" s="137">
        <f>IF(P96="-",0,IF(T96&lt;=P96,1,IF(P96&lt;=U96,0,(U96-P96)/(U96-T96))))</f>
        <v>0.21196754563894527</v>
      </c>
      <c r="J96" s="137">
        <f>IF(Q96="-",0,IF(T96&lt;=Q96,1,IF(Q96&lt;=U96,0,(U96-Q96)/(U96-T96))))</f>
        <v>0.72109533468559839</v>
      </c>
      <c r="K96" s="137">
        <f>IF(R96="-",0,IF(T96&lt;=R96,1,IF(R11&lt;=U96,0,(U96-R96)/(U96-T96))))</f>
        <v>0.72819472616632863</v>
      </c>
      <c r="L96" s="137">
        <f>IF(S96="-",0,IF(T96&lt;=S96,1,IF(S96&lt;=U96,0,(U96-S96)/(U96-T96))))</f>
        <v>0.22312373225152132</v>
      </c>
      <c r="M96" s="163" t="s">
        <v>5025</v>
      </c>
      <c r="N96" s="139">
        <v>8.3800000000000008</v>
      </c>
      <c r="O96" s="139">
        <v>1.23</v>
      </c>
      <c r="P96" s="139">
        <v>8.39</v>
      </c>
      <c r="Q96" s="139">
        <v>23.45</v>
      </c>
      <c r="R96" s="139">
        <v>23.66</v>
      </c>
      <c r="S96" s="139">
        <v>8.7200000000000006</v>
      </c>
      <c r="T96" s="152">
        <v>31.7</v>
      </c>
      <c r="U96" s="141">
        <v>2.12</v>
      </c>
      <c r="V96" s="156"/>
      <c r="W96" s="156"/>
      <c r="X96" s="156"/>
    </row>
    <row r="97" spans="1:24" ht="15.75" customHeight="1">
      <c r="A97" s="120" t="s">
        <v>5013</v>
      </c>
      <c r="B97" s="125" t="s">
        <v>82</v>
      </c>
      <c r="C97" s="126" t="s">
        <v>85</v>
      </c>
      <c r="D97" s="126"/>
      <c r="E97" s="126" t="s">
        <v>5196</v>
      </c>
      <c r="F97" s="127"/>
      <c r="G97" s="146">
        <f t="shared" ref="G97:L97" si="108">ROUND(AVERAGE(G98:G107),2)</f>
        <v>0.42</v>
      </c>
      <c r="H97" s="146">
        <f t="shared" si="108"/>
        <v>0.33</v>
      </c>
      <c r="I97" s="146">
        <f t="shared" si="108"/>
        <v>0.52</v>
      </c>
      <c r="J97" s="146">
        <f t="shared" si="108"/>
        <v>0.49</v>
      </c>
      <c r="K97" s="146">
        <f t="shared" si="108"/>
        <v>0.53</v>
      </c>
      <c r="L97" s="146">
        <f t="shared" si="108"/>
        <v>0.6</v>
      </c>
      <c r="M97" s="147"/>
      <c r="N97" s="147"/>
      <c r="O97" s="147"/>
      <c r="P97" s="147"/>
      <c r="Q97" s="147"/>
      <c r="R97" s="147"/>
      <c r="S97" s="147"/>
      <c r="T97" s="147"/>
      <c r="U97" s="147"/>
      <c r="V97" s="156"/>
      <c r="W97" s="156"/>
      <c r="X97" s="156"/>
    </row>
    <row r="98" spans="1:24" ht="15.75" customHeight="1">
      <c r="A98" s="120" t="s">
        <v>5013</v>
      </c>
      <c r="B98" s="125" t="s">
        <v>82</v>
      </c>
      <c r="C98" s="133" t="s">
        <v>85</v>
      </c>
      <c r="D98" s="134"/>
      <c r="E98" s="135" t="s">
        <v>5197</v>
      </c>
      <c r="F98" s="136" t="s">
        <v>5198</v>
      </c>
      <c r="G98" s="137">
        <f t="shared" ref="G98:G99" si="109">IF(N98="-",0,IF(T98&lt;=N98,1,IF(N98&lt;=U98,0,(U98-N98)/(U98-T98))))</f>
        <v>0.74185463659147843</v>
      </c>
      <c r="H98" s="137">
        <f t="shared" ref="H98:H99" si="110">IF(O98="-",0,IF(T98&lt;=O98,1,IF(O98&lt;=U98,0,(U98-O98)/(U98-T98))))</f>
        <v>0.92731829573934821</v>
      </c>
      <c r="I98" s="137">
        <f t="shared" ref="I98:I99" si="111">IF(P98="-",0,IF(T98&lt;=P98,1,IF(P98&lt;=U98,0,(U98-P98)/(U98-T98))))</f>
        <v>0.94987468671679198</v>
      </c>
      <c r="J98" s="137">
        <f t="shared" ref="J98:J99" si="112">IF(Q98="-",0,IF(T98&lt;=Q98,1,IF(Q98&lt;=U98,0,(U98-Q98)/(U98-T98))))</f>
        <v>0.68671679197994995</v>
      </c>
      <c r="K98" s="137">
        <f t="shared" ref="K98:K99" si="113">IF(R98="-",0,IF(T98&lt;=R98,1,IF(R98&lt;=U98,0,(U98-R98)/(U98-T98))))</f>
        <v>0.3082706766917292</v>
      </c>
      <c r="L98" s="137">
        <f t="shared" ref="L98:L99" si="114">IF(S98="-",0,IF(T98&lt;=S98,1,IF(S98&lt;=U98,0,(U98-S98)/(U98-T98))))</f>
        <v>0.75438596491228049</v>
      </c>
      <c r="M98" s="163" t="s">
        <v>5028</v>
      </c>
      <c r="N98" s="136">
        <v>78.599999999999994</v>
      </c>
      <c r="O98" s="136">
        <v>86</v>
      </c>
      <c r="P98" s="136">
        <v>86.9</v>
      </c>
      <c r="Q98" s="136">
        <v>76.400000000000006</v>
      </c>
      <c r="R98" s="136">
        <v>61.3</v>
      </c>
      <c r="S98" s="136">
        <v>79.099999999999994</v>
      </c>
      <c r="T98" s="157">
        <v>88.9</v>
      </c>
      <c r="U98" s="141">
        <v>49</v>
      </c>
      <c r="V98" s="119"/>
      <c r="W98" s="119"/>
      <c r="X98" s="119"/>
    </row>
    <row r="99" spans="1:24" ht="15.75" customHeight="1">
      <c r="A99" s="120" t="s">
        <v>5013</v>
      </c>
      <c r="B99" s="125" t="s">
        <v>82</v>
      </c>
      <c r="C99" s="133" t="s">
        <v>85</v>
      </c>
      <c r="D99" s="134"/>
      <c r="E99" s="135" t="s">
        <v>5199</v>
      </c>
      <c r="F99" s="136" t="s">
        <v>5200</v>
      </c>
      <c r="G99" s="137">
        <f t="shared" si="109"/>
        <v>0.80769230769230771</v>
      </c>
      <c r="H99" s="137">
        <f t="shared" si="110"/>
        <v>0</v>
      </c>
      <c r="I99" s="137">
        <f t="shared" si="111"/>
        <v>0.57692307692307687</v>
      </c>
      <c r="J99" s="137">
        <f t="shared" si="112"/>
        <v>1</v>
      </c>
      <c r="K99" s="137">
        <f t="shared" si="113"/>
        <v>0.73076923076923073</v>
      </c>
      <c r="L99" s="137">
        <f t="shared" si="114"/>
        <v>1</v>
      </c>
      <c r="M99" s="163" t="s">
        <v>5028</v>
      </c>
      <c r="N99" s="139">
        <v>129</v>
      </c>
      <c r="O99" s="139">
        <v>105</v>
      </c>
      <c r="P99" s="139">
        <v>123</v>
      </c>
      <c r="Q99" s="139">
        <v>148</v>
      </c>
      <c r="R99" s="139">
        <v>127</v>
      </c>
      <c r="S99" s="139">
        <v>135</v>
      </c>
      <c r="T99" s="152">
        <v>134</v>
      </c>
      <c r="U99" s="141">
        <v>108</v>
      </c>
      <c r="V99" s="119"/>
      <c r="W99" s="119"/>
      <c r="X99" s="119"/>
    </row>
    <row r="100" spans="1:24" ht="15.75" customHeight="1">
      <c r="A100" s="120" t="s">
        <v>5013</v>
      </c>
      <c r="B100" s="125" t="s">
        <v>82</v>
      </c>
      <c r="C100" s="133" t="s">
        <v>85</v>
      </c>
      <c r="D100" s="134"/>
      <c r="E100" s="135" t="s">
        <v>5201</v>
      </c>
      <c r="F100" s="136" t="s">
        <v>5202</v>
      </c>
      <c r="G100" s="137">
        <f t="shared" ref="G100:G101" si="115">IF(N100="-",0,IF(T100&gt;=N100,1,IF(N100&gt;=U100,0,(U100-N100)/(U100-T100))))</f>
        <v>0.40860215053763443</v>
      </c>
      <c r="H100" s="137">
        <f t="shared" ref="H100:H101" si="116">IF(O100="-",0,IF(T100&gt;=O100,1,IF(O100&gt;=U100,0,(U100-O100)/(U100-T100))))</f>
        <v>0.69892473118279574</v>
      </c>
      <c r="I100" s="137">
        <f t="shared" ref="I100:I101" si="117">IF(P100="-",0,IF(T100&gt;=P100,1,IF(P100&gt;=U100,0,(U100-P100)/(U100-T100))))</f>
        <v>0</v>
      </c>
      <c r="J100" s="137">
        <f t="shared" ref="J100:J101" si="118">IF(Q100="-",0,IF(T100&gt;=Q100,1,IF(Q100&gt;=U100,0,(U100-Q100)/(U100-T100))))</f>
        <v>0.56989247311827962</v>
      </c>
      <c r="K100" s="137">
        <f t="shared" ref="K100:K101" si="119">IF(R100="-",0,IF(T100&gt;=R100,1,IF(R100&gt;=U100,0,(U100-R100)/(U100-T100))))</f>
        <v>0.63440860215053763</v>
      </c>
      <c r="L100" s="137">
        <f t="shared" ref="L100:L101" si="120">IF(S100="-",0,IF(T100&gt;=S100,1,IF(S100&gt;=U100,0,(U100-S100)/(U100-T100))))</f>
        <v>0.25806451612903225</v>
      </c>
      <c r="M100" s="164" t="s">
        <v>5018</v>
      </c>
      <c r="N100" s="136">
        <v>84</v>
      </c>
      <c r="O100" s="136">
        <v>57</v>
      </c>
      <c r="P100" s="136">
        <v>126</v>
      </c>
      <c r="Q100" s="136">
        <v>69</v>
      </c>
      <c r="R100" s="136">
        <v>63</v>
      </c>
      <c r="S100" s="136">
        <v>98</v>
      </c>
      <c r="T100" s="157">
        <v>29</v>
      </c>
      <c r="U100" s="141">
        <v>122</v>
      </c>
      <c r="V100" s="119"/>
      <c r="W100" s="119"/>
      <c r="X100" s="119"/>
    </row>
    <row r="101" spans="1:24" ht="15.75" customHeight="1">
      <c r="A101" s="120" t="s">
        <v>5013</v>
      </c>
      <c r="B101" s="125" t="s">
        <v>82</v>
      </c>
      <c r="C101" s="133" t="s">
        <v>85</v>
      </c>
      <c r="D101" s="134"/>
      <c r="E101" s="135" t="s">
        <v>5203</v>
      </c>
      <c r="F101" s="136" t="s">
        <v>5204</v>
      </c>
      <c r="G101" s="137">
        <f t="shared" si="115"/>
        <v>0.16666666666666666</v>
      </c>
      <c r="H101" s="137">
        <f t="shared" si="116"/>
        <v>0</v>
      </c>
      <c r="I101" s="137">
        <f t="shared" si="117"/>
        <v>0.51282051282051277</v>
      </c>
      <c r="J101" s="137">
        <f t="shared" si="118"/>
        <v>0</v>
      </c>
      <c r="K101" s="137">
        <f t="shared" si="119"/>
        <v>1</v>
      </c>
      <c r="L101" s="137">
        <f t="shared" si="120"/>
        <v>0.62820512820512819</v>
      </c>
      <c r="M101" s="164" t="s">
        <v>5018</v>
      </c>
      <c r="N101" s="136">
        <v>103</v>
      </c>
      <c r="O101" s="136">
        <v>117</v>
      </c>
      <c r="P101" s="136">
        <v>76</v>
      </c>
      <c r="Q101" s="136">
        <v>121</v>
      </c>
      <c r="R101" s="136">
        <v>33</v>
      </c>
      <c r="S101" s="136">
        <v>67</v>
      </c>
      <c r="T101" s="157">
        <v>38</v>
      </c>
      <c r="U101" s="141">
        <v>116</v>
      </c>
      <c r="V101" s="119"/>
      <c r="W101" s="119"/>
      <c r="X101" s="119"/>
    </row>
    <row r="102" spans="1:24" ht="15.75" customHeight="1">
      <c r="A102" s="120" t="s">
        <v>5013</v>
      </c>
      <c r="B102" s="125" t="s">
        <v>82</v>
      </c>
      <c r="C102" s="133" t="s">
        <v>85</v>
      </c>
      <c r="D102" s="134"/>
      <c r="E102" s="135" t="s">
        <v>5205</v>
      </c>
      <c r="F102" s="136" t="s">
        <v>5206</v>
      </c>
      <c r="G102" s="137">
        <f t="shared" ref="G102:G106" si="121">IF(N102="-",0,IF(T102&lt;=N102,1,IF(N102&lt;=U102,0,(U102-N102)/(U102-T102))))</f>
        <v>0.72228464066503728</v>
      </c>
      <c r="H102" s="137">
        <f t="shared" ref="H102:H106" si="122">IF(O102="-",0,IF(T102&lt;=O102,1,IF(O102&lt;=U102,0,(U102-O102)/(U102-T102))))</f>
        <v>0.53339364045019189</v>
      </c>
      <c r="I102" s="137">
        <f t="shared" ref="I102:I106" si="123">IF(P102="-",0,IF(T102&lt;=P102,1,IF(P102&lt;=U102,0,(U102-P102)/(U102-T102))))</f>
        <v>0.75697291216244667</v>
      </c>
      <c r="J102" s="137">
        <f t="shared" ref="J102:J106" si="124">IF(Q102="-",0,IF(T102&lt;=Q102,1,IF(Q102&lt;=U102,0,(U102-Q102)/(U102-T102))))</f>
        <v>0.80242782693403214</v>
      </c>
      <c r="K102" s="137">
        <f t="shared" ref="K102:K106" si="125">IF(R102="-",0,IF(T102&lt;=R102,1,IF(R102&lt;=U102,0,(U102-R102)/(U102-T102))))</f>
        <v>0.69859787125932782</v>
      </c>
      <c r="L102" s="137">
        <f t="shared" ref="L102:L106" si="126">IF(S102="-",0,IF(T102&lt;=S102,1,IF(S102&lt;=U102,0,(U102-S102)/(U102-T102))))</f>
        <v>0.63149677206994059</v>
      </c>
      <c r="M102" s="163" t="s">
        <v>5025</v>
      </c>
      <c r="N102" s="137">
        <v>90.551183923605194</v>
      </c>
      <c r="O102" s="137">
        <v>68.847430503194403</v>
      </c>
      <c r="P102" s="137">
        <v>94.536898914280897</v>
      </c>
      <c r="Q102" s="137">
        <v>99.759711334280695</v>
      </c>
      <c r="R102" s="137">
        <v>87.829551861077505</v>
      </c>
      <c r="S102" s="137">
        <v>80.119572511142707</v>
      </c>
      <c r="T102" s="166">
        <v>122.460939672747</v>
      </c>
      <c r="U102" s="141">
        <v>7.56</v>
      </c>
      <c r="V102" s="119"/>
      <c r="W102" s="119"/>
      <c r="X102" s="119"/>
    </row>
    <row r="103" spans="1:24" ht="15.75" customHeight="1">
      <c r="A103" s="120" t="s">
        <v>5013</v>
      </c>
      <c r="B103" s="125" t="s">
        <v>82</v>
      </c>
      <c r="C103" s="133" t="s">
        <v>85</v>
      </c>
      <c r="D103" s="134"/>
      <c r="E103" s="135" t="s">
        <v>5207</v>
      </c>
      <c r="F103" s="143" t="s">
        <v>5208</v>
      </c>
      <c r="G103" s="137">
        <f t="shared" si="121"/>
        <v>0.11764705882352951</v>
      </c>
      <c r="H103" s="137">
        <f t="shared" si="122"/>
        <v>0</v>
      </c>
      <c r="I103" s="137">
        <f t="shared" si="123"/>
        <v>0.3137254901960787</v>
      </c>
      <c r="J103" s="137">
        <f t="shared" si="124"/>
        <v>0.3137254901960787</v>
      </c>
      <c r="K103" s="137">
        <f t="shared" si="125"/>
        <v>0.11764705882352951</v>
      </c>
      <c r="L103" s="137">
        <f t="shared" si="126"/>
        <v>0.3137254901960787</v>
      </c>
      <c r="M103" s="163" t="s">
        <v>5025</v>
      </c>
      <c r="N103" s="136">
        <v>2.5</v>
      </c>
      <c r="O103" s="136" t="s">
        <v>5209</v>
      </c>
      <c r="P103" s="136">
        <v>2.7</v>
      </c>
      <c r="Q103" s="136">
        <v>2.7</v>
      </c>
      <c r="R103" s="136">
        <v>2.5</v>
      </c>
      <c r="S103" s="136">
        <v>2.7</v>
      </c>
      <c r="T103" s="157">
        <v>3.4</v>
      </c>
      <c r="U103" s="141">
        <v>2.38</v>
      </c>
      <c r="V103" s="119"/>
      <c r="W103" s="119"/>
      <c r="X103" s="119"/>
    </row>
    <row r="104" spans="1:24" ht="15.75" customHeight="1">
      <c r="A104" s="120" t="s">
        <v>5013</v>
      </c>
      <c r="B104" s="125" t="s">
        <v>82</v>
      </c>
      <c r="C104" s="133" t="s">
        <v>85</v>
      </c>
      <c r="D104" s="134"/>
      <c r="E104" s="135" t="s">
        <v>5210</v>
      </c>
      <c r="F104" s="143"/>
      <c r="G104" s="137">
        <f t="shared" si="121"/>
        <v>1</v>
      </c>
      <c r="H104" s="137">
        <f t="shared" si="122"/>
        <v>0.59609120521172643</v>
      </c>
      <c r="I104" s="137">
        <f t="shared" si="123"/>
        <v>0.59609120521172643</v>
      </c>
      <c r="J104" s="137">
        <f t="shared" si="124"/>
        <v>0.78175895765472314</v>
      </c>
      <c r="K104" s="137">
        <f t="shared" si="125"/>
        <v>1</v>
      </c>
      <c r="L104" s="137">
        <f t="shared" si="126"/>
        <v>1</v>
      </c>
      <c r="M104" s="163" t="s">
        <v>5035</v>
      </c>
      <c r="N104" s="136" t="s">
        <v>1278</v>
      </c>
      <c r="O104" s="136">
        <v>18.3</v>
      </c>
      <c r="P104" s="136">
        <v>18.3</v>
      </c>
      <c r="Q104" s="136">
        <v>24</v>
      </c>
      <c r="R104" s="136" t="s">
        <v>1278</v>
      </c>
      <c r="S104" s="136">
        <v>37.93</v>
      </c>
      <c r="T104" s="157">
        <v>30.7</v>
      </c>
      <c r="U104" s="141">
        <v>0</v>
      </c>
      <c r="V104" s="119"/>
      <c r="W104" s="119"/>
      <c r="X104" s="119"/>
    </row>
    <row r="105" spans="1:24" ht="15.75" customHeight="1">
      <c r="A105" s="120" t="s">
        <v>5013</v>
      </c>
      <c r="B105" s="125" t="s">
        <v>82</v>
      </c>
      <c r="C105" s="133" t="s">
        <v>85</v>
      </c>
      <c r="D105" s="134"/>
      <c r="E105" s="135" t="s">
        <v>5211</v>
      </c>
      <c r="F105" s="143" t="s">
        <v>5212</v>
      </c>
      <c r="G105" s="137">
        <f t="shared" si="121"/>
        <v>0.19774011299435026</v>
      </c>
      <c r="H105" s="137">
        <f t="shared" si="122"/>
        <v>5.6497175141242938E-2</v>
      </c>
      <c r="I105" s="137">
        <f t="shared" si="123"/>
        <v>0.11299435028248588</v>
      </c>
      <c r="J105" s="137">
        <f t="shared" si="124"/>
        <v>0.23728813559322032</v>
      </c>
      <c r="K105" s="137">
        <f t="shared" si="125"/>
        <v>6.2146892655367221E-2</v>
      </c>
      <c r="L105" s="137">
        <f t="shared" si="126"/>
        <v>0.20338983050847456</v>
      </c>
      <c r="M105" s="163" t="s">
        <v>5025</v>
      </c>
      <c r="N105" s="139">
        <v>0.42</v>
      </c>
      <c r="O105" s="139">
        <v>0.17</v>
      </c>
      <c r="P105" s="139">
        <v>0.27</v>
      </c>
      <c r="Q105" s="139">
        <v>0.49</v>
      </c>
      <c r="R105" s="139">
        <v>0.18</v>
      </c>
      <c r="S105" s="139">
        <v>0.43</v>
      </c>
      <c r="T105" s="152">
        <v>1.84</v>
      </c>
      <c r="U105" s="141">
        <v>7.0000000000000007E-2</v>
      </c>
      <c r="V105" s="119"/>
      <c r="W105" s="119"/>
      <c r="X105" s="119"/>
    </row>
    <row r="106" spans="1:24" ht="15.75" customHeight="1">
      <c r="A106" s="120" t="s">
        <v>5013</v>
      </c>
      <c r="B106" s="125" t="s">
        <v>82</v>
      </c>
      <c r="C106" s="133" t="s">
        <v>85</v>
      </c>
      <c r="D106" s="134"/>
      <c r="E106" s="135" t="s">
        <v>5213</v>
      </c>
      <c r="F106" s="136" t="s">
        <v>5214</v>
      </c>
      <c r="G106" s="137">
        <f t="shared" si="121"/>
        <v>4.0404040404040387E-2</v>
      </c>
      <c r="H106" s="137">
        <f t="shared" si="122"/>
        <v>5.0505050505050497E-2</v>
      </c>
      <c r="I106" s="137">
        <f t="shared" si="123"/>
        <v>0.38383838383838387</v>
      </c>
      <c r="J106" s="137">
        <f t="shared" si="124"/>
        <v>0.1313131313131313</v>
      </c>
      <c r="K106" s="137">
        <f t="shared" si="125"/>
        <v>6.0606060606060608E-2</v>
      </c>
      <c r="L106" s="137">
        <f t="shared" si="126"/>
        <v>0.2424242424242424</v>
      </c>
      <c r="M106" s="163" t="s">
        <v>5025</v>
      </c>
      <c r="N106" s="139">
        <v>0.21</v>
      </c>
      <c r="O106" s="139">
        <v>0.22</v>
      </c>
      <c r="P106" s="139">
        <v>0.55000000000000004</v>
      </c>
      <c r="Q106" s="139">
        <v>0.3</v>
      </c>
      <c r="R106" s="139">
        <v>0.23</v>
      </c>
      <c r="S106" s="139">
        <v>0.41</v>
      </c>
      <c r="T106" s="152">
        <v>1.1599999999999999</v>
      </c>
      <c r="U106" s="141">
        <v>0.17</v>
      </c>
      <c r="V106" s="119"/>
      <c r="W106" s="119"/>
      <c r="X106" s="119"/>
    </row>
    <row r="107" spans="1:24" ht="15.75" customHeight="1">
      <c r="A107" s="120" t="s">
        <v>5013</v>
      </c>
      <c r="B107" s="125" t="s">
        <v>82</v>
      </c>
      <c r="C107" s="133" t="s">
        <v>85</v>
      </c>
      <c r="D107" s="134"/>
      <c r="E107" s="135" t="s">
        <v>5215</v>
      </c>
      <c r="F107" s="136" t="s">
        <v>5216</v>
      </c>
      <c r="G107" s="137">
        <f>IF(N107="-",0,IF(T107&gt;=N107,1,IF(N107&gt;=U107,0,(U107-N107)/(U107-T107))))</f>
        <v>0</v>
      </c>
      <c r="H107" s="137">
        <f>IF(O107="-",0,IF(T107&gt;=O107,1,IF(O107&gt;=U107,0,(U107-O107)/(U107-T107))))</f>
        <v>0.46551724137931033</v>
      </c>
      <c r="I107" s="137">
        <f>IF(P107="-",0,IF(T107&gt;=P107,1,IF(P107&gt;=U107,0,(U107-P107)/(U107-T107))))</f>
        <v>1</v>
      </c>
      <c r="J107" s="137">
        <f>IF(Q107="-",0,IF(T107&gt;=Q107,1,IF(Q107&gt;=U107,0,(U107-Q107)/(U107-T107))))</f>
        <v>0.41379310344827586</v>
      </c>
      <c r="K107" s="137">
        <f>IF(R107="-",0,IF(T107&gt;=R107,1,IF(R107&gt;=U107,0,(U107-R107)/(U107-T107))))</f>
        <v>0.7068965517241379</v>
      </c>
      <c r="L107" s="137">
        <f>IF(S107="-",0,IF(T107&gt;=S107,1,IF(S107&gt;=U107,0,(U107-S107)/(U107-T107))))</f>
        <v>1</v>
      </c>
      <c r="M107" s="164" t="s">
        <v>5018</v>
      </c>
      <c r="N107" s="136">
        <v>120</v>
      </c>
      <c r="O107" s="136">
        <v>86</v>
      </c>
      <c r="P107" s="136">
        <v>45</v>
      </c>
      <c r="Q107" s="136">
        <v>89</v>
      </c>
      <c r="R107" s="136">
        <v>72</v>
      </c>
      <c r="S107" s="136">
        <v>42</v>
      </c>
      <c r="T107" s="157">
        <v>55</v>
      </c>
      <c r="U107" s="158">
        <v>113</v>
      </c>
      <c r="V107" s="119"/>
      <c r="W107" s="119"/>
      <c r="X107" s="119"/>
    </row>
    <row r="108" spans="1:24" ht="15.75" customHeight="1">
      <c r="A108" s="120" t="s">
        <v>5013</v>
      </c>
      <c r="B108" s="125" t="s">
        <v>82</v>
      </c>
      <c r="C108" s="126" t="s">
        <v>86</v>
      </c>
      <c r="D108" s="126"/>
      <c r="E108" s="127" t="s">
        <v>5217</v>
      </c>
      <c r="F108" s="127"/>
      <c r="G108" s="146">
        <f t="shared" ref="G108:L108" si="127">ROUND(AVERAGE(G109:G110),2)</f>
        <v>0.51</v>
      </c>
      <c r="H108" s="146">
        <f t="shared" si="127"/>
        <v>0.62</v>
      </c>
      <c r="I108" s="146">
        <f t="shared" si="127"/>
        <v>0.91</v>
      </c>
      <c r="J108" s="146">
        <f t="shared" si="127"/>
        <v>0.7</v>
      </c>
      <c r="K108" s="146">
        <f t="shared" si="127"/>
        <v>0.9</v>
      </c>
      <c r="L108" s="146">
        <f t="shared" si="127"/>
        <v>0.5</v>
      </c>
      <c r="M108" s="147"/>
      <c r="N108" s="147"/>
      <c r="O108" s="147"/>
      <c r="P108" s="147"/>
      <c r="Q108" s="147"/>
      <c r="R108" s="147"/>
      <c r="S108" s="147"/>
      <c r="T108" s="147"/>
      <c r="U108" s="147"/>
      <c r="V108" s="156"/>
      <c r="W108" s="156"/>
      <c r="X108" s="156"/>
    </row>
    <row r="109" spans="1:24" ht="15.75" customHeight="1">
      <c r="A109" s="120" t="s">
        <v>5013</v>
      </c>
      <c r="B109" s="125" t="s">
        <v>82</v>
      </c>
      <c r="C109" s="133" t="s">
        <v>86</v>
      </c>
      <c r="D109" s="134"/>
      <c r="E109" s="139" t="s">
        <v>5218</v>
      </c>
      <c r="F109" s="143" t="s">
        <v>5219</v>
      </c>
      <c r="G109" s="137">
        <f t="shared" ref="G109:G110" si="128">IF(N109="-",0,IF(T109&gt;=N109,1,IF(N109&gt;=U109,0,(U109-N109)/(U109-T109))))</f>
        <v>1</v>
      </c>
      <c r="H109" s="137">
        <f t="shared" ref="H109:H110" si="129">IF(O109="-",0,IF(T109&gt;=O109,1,IF(O109&gt;=U109,0,(U109-O109)/(U109-T109))))</f>
        <v>1</v>
      </c>
      <c r="I109" s="137">
        <f t="shared" ref="I109:I110" si="130">IF(P109="-",0,IF(T109&gt;=P109,1,IF(P109&gt;=U109,0,(U109-P109)/(U109-T109))))</f>
        <v>1</v>
      </c>
      <c r="J109" s="137">
        <f t="shared" ref="J109:J110" si="131">IF(Q109="-",0,IF(T109&gt;=Q109,1,IF(Q109&gt;=U109,0,(U109-Q109)/(U109-T109))))</f>
        <v>1</v>
      </c>
      <c r="K109" s="137">
        <f t="shared" ref="K109:K110" si="132">IF(R109="-",0,IF(T109&gt;=R109,1,IF(R109&gt;=U109,0,(U109-R109)/(U109-T109))))</f>
        <v>1</v>
      </c>
      <c r="L109" s="137">
        <f t="shared" ref="L109:L110" si="133">IF(S109="-",0,IF(T109&gt;=S109,1,IF(S109&gt;=U109,0,(U109-S109)/(U109-T109))))</f>
        <v>1</v>
      </c>
      <c r="M109" s="164" t="s">
        <v>5018</v>
      </c>
      <c r="N109" s="136">
        <v>0.88</v>
      </c>
      <c r="O109" s="136">
        <v>0.98</v>
      </c>
      <c r="P109" s="136">
        <v>0.84</v>
      </c>
      <c r="Q109" s="136">
        <v>1.38</v>
      </c>
      <c r="R109" s="136">
        <v>0.91</v>
      </c>
      <c r="S109" s="136">
        <v>0.9</v>
      </c>
      <c r="T109" s="157">
        <v>1.48</v>
      </c>
      <c r="U109" s="141">
        <v>1.53</v>
      </c>
      <c r="V109" s="156"/>
      <c r="W109" s="156"/>
      <c r="X109" s="156"/>
    </row>
    <row r="110" spans="1:24" ht="15.75" customHeight="1">
      <c r="A110" s="120" t="s">
        <v>5013</v>
      </c>
      <c r="B110" s="125" t="s">
        <v>82</v>
      </c>
      <c r="C110" s="133" t="s">
        <v>86</v>
      </c>
      <c r="D110" s="134"/>
      <c r="E110" s="139" t="s">
        <v>5220</v>
      </c>
      <c r="F110" s="136" t="s">
        <v>5148</v>
      </c>
      <c r="G110" s="137">
        <f t="shared" si="128"/>
        <v>1.4961932830569569E-2</v>
      </c>
      <c r="H110" s="137">
        <f t="shared" si="129"/>
        <v>0.23806663343494283</v>
      </c>
      <c r="I110" s="137">
        <f t="shared" si="130"/>
        <v>0.82547161865295127</v>
      </c>
      <c r="J110" s="137">
        <f t="shared" si="131"/>
        <v>0.39672074096024373</v>
      </c>
      <c r="K110" s="137">
        <f t="shared" si="132"/>
        <v>0.7928970635866831</v>
      </c>
      <c r="L110" s="137">
        <f t="shared" si="133"/>
        <v>0</v>
      </c>
      <c r="M110" s="164" t="s">
        <v>5018</v>
      </c>
      <c r="N110" s="139">
        <v>516.86720000000003</v>
      </c>
      <c r="O110" s="139">
        <v>400.31900000000002</v>
      </c>
      <c r="P110" s="139">
        <v>93.463099999999997</v>
      </c>
      <c r="Q110" s="139">
        <v>317.4393</v>
      </c>
      <c r="R110" s="139">
        <v>110.4798</v>
      </c>
      <c r="S110" s="139" t="s">
        <v>5221</v>
      </c>
      <c r="T110" s="152">
        <v>2.2907999999999999</v>
      </c>
      <c r="U110" s="167">
        <v>524.68320000000006</v>
      </c>
      <c r="V110" s="156"/>
      <c r="W110" s="156"/>
      <c r="X110" s="156"/>
    </row>
    <row r="111" spans="1:24" ht="15.75" customHeight="1">
      <c r="A111" s="120" t="s">
        <v>5013</v>
      </c>
      <c r="B111" s="125" t="s">
        <v>82</v>
      </c>
      <c r="C111" s="126" t="s">
        <v>87</v>
      </c>
      <c r="D111" s="126"/>
      <c r="E111" s="127" t="s">
        <v>5222</v>
      </c>
      <c r="F111" s="127"/>
      <c r="G111" s="146">
        <f t="shared" ref="G111:L111" si="134">ROUND(AVERAGE(G112:G115),2)</f>
        <v>0.56000000000000005</v>
      </c>
      <c r="H111" s="146">
        <f t="shared" si="134"/>
        <v>0.66</v>
      </c>
      <c r="I111" s="146">
        <f t="shared" si="134"/>
        <v>0.88</v>
      </c>
      <c r="J111" s="146">
        <f t="shared" si="134"/>
        <v>0.76</v>
      </c>
      <c r="K111" s="146">
        <f t="shared" si="134"/>
        <v>0.78</v>
      </c>
      <c r="L111" s="146">
        <f t="shared" si="134"/>
        <v>0.65</v>
      </c>
      <c r="M111" s="147"/>
      <c r="N111" s="147"/>
      <c r="O111" s="147"/>
      <c r="P111" s="147"/>
      <c r="Q111" s="147"/>
      <c r="R111" s="147"/>
      <c r="S111" s="147"/>
      <c r="T111" s="147"/>
      <c r="U111" s="147"/>
      <c r="V111" s="156"/>
      <c r="W111" s="156"/>
      <c r="X111" s="156"/>
    </row>
    <row r="112" spans="1:24" ht="15.75" customHeight="1">
      <c r="A112" s="120" t="s">
        <v>5013</v>
      </c>
      <c r="B112" s="125" t="s">
        <v>82</v>
      </c>
      <c r="C112" s="133" t="s">
        <v>87</v>
      </c>
      <c r="D112" s="134"/>
      <c r="E112" s="135" t="s">
        <v>5223</v>
      </c>
      <c r="F112" s="149" t="s">
        <v>5224</v>
      </c>
      <c r="G112" s="137">
        <f t="shared" ref="G112:G113" si="135">IF(N112="-",0,IF(T112&gt;=N112,1,IF(N112&gt;=U112,0,(U112-N112)/(U112-T112))))</f>
        <v>0.68773234200743494</v>
      </c>
      <c r="H112" s="137">
        <f t="shared" ref="H112:H113" si="136">IF(O112="-",0,IF(T112&gt;=O112,1,IF(O112&gt;=U112,0,(U112-O112)/(U112-T112))))</f>
        <v>0</v>
      </c>
      <c r="I112" s="137">
        <f t="shared" ref="I112:I113" si="137">IF(P112="-",0,IF(T112&gt;=P112,1,IF(P112&gt;=U112,0,(U112-P112)/(U112-T112))))</f>
        <v>0.91449814126394047</v>
      </c>
      <c r="J112" s="137">
        <f t="shared" ref="J112:J113" si="138">IF(Q112="-",0,IF(T112&gt;=Q112,1,IF(Q112&gt;=U112,0,(U112-Q112)/(U112-T112))))</f>
        <v>0.73605947955390327</v>
      </c>
      <c r="K112" s="137">
        <f t="shared" ref="K112:K113" si="139">IF(R112="-",0,IF(T112&gt;=R112,1,IF(R112&gt;=U112,0,(U112-R112)/(U112-T112))))</f>
        <v>0.75836431226765799</v>
      </c>
      <c r="L112" s="137">
        <f t="shared" ref="L112:L113" si="140">IF(S112="-",0,IF(T112&gt;=S112,1,IF(S112&gt;=U112,0,(U112-S112)/(U112-T112))))</f>
        <v>0.95910780669144979</v>
      </c>
      <c r="M112" s="164" t="s">
        <v>5018</v>
      </c>
      <c r="N112" s="139">
        <v>8.4</v>
      </c>
      <c r="O112" s="139">
        <v>26.9</v>
      </c>
      <c r="P112" s="139">
        <v>2.2999999999999998</v>
      </c>
      <c r="Q112" s="139">
        <v>7.1</v>
      </c>
      <c r="R112" s="139">
        <v>6.5</v>
      </c>
      <c r="S112" s="139">
        <v>1.1000000000000001</v>
      </c>
      <c r="T112" s="157">
        <v>0</v>
      </c>
      <c r="U112" s="141">
        <v>26.9</v>
      </c>
      <c r="V112" s="156"/>
      <c r="W112" s="156"/>
      <c r="X112" s="156"/>
    </row>
    <row r="113" spans="1:24" ht="15.75" customHeight="1">
      <c r="A113" s="120" t="s">
        <v>5013</v>
      </c>
      <c r="B113" s="125" t="s">
        <v>82</v>
      </c>
      <c r="C113" s="133" t="s">
        <v>87</v>
      </c>
      <c r="D113" s="134"/>
      <c r="E113" s="135" t="s">
        <v>5225</v>
      </c>
      <c r="F113" s="136" t="s">
        <v>5226</v>
      </c>
      <c r="G113" s="137">
        <f t="shared" si="135"/>
        <v>6.0267857142857192E-2</v>
      </c>
      <c r="H113" s="137">
        <f t="shared" si="136"/>
        <v>0.64241071428571428</v>
      </c>
      <c r="I113" s="137">
        <f t="shared" si="137"/>
        <v>0.6808035714285714</v>
      </c>
      <c r="J113" s="137">
        <f t="shared" si="138"/>
        <v>0.53035714285714286</v>
      </c>
      <c r="K113" s="137">
        <f t="shared" si="139"/>
        <v>0.79598214285714286</v>
      </c>
      <c r="L113" s="137">
        <f t="shared" si="140"/>
        <v>0.65089285714285705</v>
      </c>
      <c r="M113" s="164" t="s">
        <v>5018</v>
      </c>
      <c r="N113" s="136">
        <v>32.24</v>
      </c>
      <c r="O113" s="136">
        <v>19.2</v>
      </c>
      <c r="P113" s="136">
        <v>18.34</v>
      </c>
      <c r="Q113" s="136">
        <v>21.71</v>
      </c>
      <c r="R113" s="136">
        <v>15.76</v>
      </c>
      <c r="S113" s="136">
        <v>19.010000000000002</v>
      </c>
      <c r="T113" s="157">
        <v>11.19</v>
      </c>
      <c r="U113" s="141">
        <v>33.590000000000003</v>
      </c>
      <c r="V113" s="156"/>
      <c r="W113" s="156"/>
      <c r="X113" s="156"/>
    </row>
    <row r="114" spans="1:24" ht="15.75" customHeight="1">
      <c r="A114" s="120" t="s">
        <v>5013</v>
      </c>
      <c r="B114" s="125" t="s">
        <v>82</v>
      </c>
      <c r="C114" s="133" t="s">
        <v>87</v>
      </c>
      <c r="D114" s="134"/>
      <c r="E114" s="135" t="s">
        <v>5227</v>
      </c>
      <c r="F114" s="136" t="s">
        <v>5228</v>
      </c>
      <c r="G114" s="137">
        <f>IF(N114="-",0,IF(T114&lt;=N114,1,IF(N114&lt;=U114,0,(U114-N114)/(U114-T114))))</f>
        <v>0.99687108886107656</v>
      </c>
      <c r="H114" s="137">
        <f>IF(O114="-",0,IF(T114&lt;=O114,1,IF(O114&lt;=U114,0,(U114-O114)/(U114-T114))))</f>
        <v>1</v>
      </c>
      <c r="I114" s="137">
        <f>IF(P114="-",0,IF(T114&lt;=P114,1,IF(P114&lt;=U114,0,(U114-P114)/(U114-T114))))</f>
        <v>0.94055068836045042</v>
      </c>
      <c r="J114" s="137">
        <f>IF(Q114="-",0,IF(T114&lt;=Q114,1,IF(Q114&lt;=U114,0,(U114-Q114)/(U114-T114))))</f>
        <v>0.7753441802252814</v>
      </c>
      <c r="K114" s="137">
        <f>IF(R114="-",0,IF(T114&lt;=R114,1,IF(R114&lt;=U114,0,(U114-R114)/(U114-T114))))</f>
        <v>0.56070087609511921</v>
      </c>
      <c r="L114" s="137">
        <f>IF(S114="-",0,IF(T114&lt;=S114,1,IF(S114&lt;=U114,0,(U114-S114)/(U114-T114))))</f>
        <v>0</v>
      </c>
      <c r="M114" s="163" t="s">
        <v>5025</v>
      </c>
      <c r="N114" s="136">
        <v>99.95</v>
      </c>
      <c r="O114" s="136">
        <v>100</v>
      </c>
      <c r="P114" s="136">
        <v>99.05</v>
      </c>
      <c r="Q114" s="136">
        <v>96.41</v>
      </c>
      <c r="R114" s="136">
        <v>92.98</v>
      </c>
      <c r="S114" s="136">
        <v>79.02</v>
      </c>
      <c r="T114" s="157">
        <v>100</v>
      </c>
      <c r="U114" s="141">
        <v>84.02</v>
      </c>
      <c r="V114" s="156"/>
      <c r="W114" s="156"/>
      <c r="X114" s="156"/>
    </row>
    <row r="115" spans="1:24" ht="15.75" customHeight="1">
      <c r="A115" s="120" t="s">
        <v>5013</v>
      </c>
      <c r="B115" s="125" t="s">
        <v>82</v>
      </c>
      <c r="C115" s="133" t="s">
        <v>87</v>
      </c>
      <c r="D115" s="134"/>
      <c r="E115" s="135" t="s">
        <v>5229</v>
      </c>
      <c r="F115" s="136" t="s">
        <v>5230</v>
      </c>
      <c r="G115" s="137">
        <f>IF(N115&lt;0,"N/A", IF(T115&lt;=N115,IF(U115&lt;N115,1,(T115-N115)/(T115-U115)),0))</f>
        <v>0.5</v>
      </c>
      <c r="H115" s="137">
        <f>IF(O115&lt;0,"N/A", IF(T115&lt;=O115,IF(U115&lt;O115,1,(T115-O115)/(T115-U115)),0))</f>
        <v>1</v>
      </c>
      <c r="I115" s="137">
        <f>IF(P115&lt;0,"N/A", IF(T115&lt;=P115,IF(U115&lt;P115,1,(T115-P115)/(T115-U115)),0))</f>
        <v>1</v>
      </c>
      <c r="J115" s="137">
        <f>IF(Q115&lt;0,"N/A", IF(T115&lt;=Q115,IF(U115&lt;Q115,1,(T115-Q115)/(T115-U115)),0))</f>
        <v>1</v>
      </c>
      <c r="K115" s="137">
        <f>IF(R115&lt;0,"N/A", IF(T115&lt;=R115,IF(U115&lt;R115,1,(T115-R115)/(T115-U115)),0))</f>
        <v>1</v>
      </c>
      <c r="L115" s="137">
        <f>IF(S115&lt;0,"N/A", IF(T115&lt;=S115,IF(U115&lt;S115,1,(T115-S115)/(T115-U115)),0))</f>
        <v>1</v>
      </c>
      <c r="M115" s="163" t="s">
        <v>5076</v>
      </c>
      <c r="N115" s="136">
        <v>48</v>
      </c>
      <c r="O115" s="136">
        <v>67</v>
      </c>
      <c r="P115" s="136">
        <v>57</v>
      </c>
      <c r="Q115" s="136">
        <v>62</v>
      </c>
      <c r="R115" s="136">
        <v>68</v>
      </c>
      <c r="S115" s="136">
        <v>58</v>
      </c>
      <c r="T115" s="157">
        <v>44</v>
      </c>
      <c r="U115" s="141">
        <v>52</v>
      </c>
      <c r="V115" s="156"/>
      <c r="W115" s="156"/>
      <c r="X115" s="156"/>
    </row>
    <row r="116" spans="1:24" ht="15.75" customHeight="1">
      <c r="A116" s="120" t="s">
        <v>5013</v>
      </c>
      <c r="B116" s="121" t="s">
        <v>5231</v>
      </c>
      <c r="C116" s="122"/>
      <c r="D116" s="122"/>
      <c r="E116" s="121" t="s">
        <v>5232</v>
      </c>
      <c r="F116" s="121"/>
      <c r="G116" s="155">
        <f t="shared" ref="G116:L116" si="141">ROUND(AVERAGE(G117,G131),2)</f>
        <v>0.41</v>
      </c>
      <c r="H116" s="155">
        <f t="shared" si="141"/>
        <v>0.44</v>
      </c>
      <c r="I116" s="155">
        <f t="shared" si="141"/>
        <v>0.56999999999999995</v>
      </c>
      <c r="J116" s="155">
        <f t="shared" si="141"/>
        <v>0.54</v>
      </c>
      <c r="K116" s="155">
        <f t="shared" si="141"/>
        <v>0.57999999999999996</v>
      </c>
      <c r="L116" s="155">
        <f t="shared" si="141"/>
        <v>0.6</v>
      </c>
      <c r="M116" s="122"/>
      <c r="N116" s="124"/>
      <c r="O116" s="124"/>
      <c r="P116" s="124"/>
      <c r="Q116" s="124"/>
      <c r="R116" s="124"/>
      <c r="S116" s="122"/>
      <c r="T116" s="122"/>
      <c r="U116" s="122"/>
      <c r="V116" s="119"/>
      <c r="W116" s="119"/>
      <c r="X116" s="119"/>
    </row>
    <row r="117" spans="1:24" ht="15.75" customHeight="1">
      <c r="A117" s="120" t="s">
        <v>5013</v>
      </c>
      <c r="B117" s="125" t="s">
        <v>5233</v>
      </c>
      <c r="C117" s="126" t="s">
        <v>90</v>
      </c>
      <c r="D117" s="126"/>
      <c r="E117" s="126" t="s">
        <v>5234</v>
      </c>
      <c r="F117" s="127"/>
      <c r="G117" s="146">
        <f t="shared" ref="G117:L117" si="142">ROUND(AVERAGE(G118:G130),2)</f>
        <v>0.44</v>
      </c>
      <c r="H117" s="146">
        <f t="shared" si="142"/>
        <v>0.21</v>
      </c>
      <c r="I117" s="146">
        <f t="shared" si="142"/>
        <v>0.35</v>
      </c>
      <c r="J117" s="146">
        <f t="shared" si="142"/>
        <v>0.55000000000000004</v>
      </c>
      <c r="K117" s="146">
        <f t="shared" si="142"/>
        <v>0.4</v>
      </c>
      <c r="L117" s="146">
        <f t="shared" si="142"/>
        <v>0.42</v>
      </c>
      <c r="M117" s="147"/>
      <c r="N117" s="147"/>
      <c r="O117" s="147"/>
      <c r="P117" s="147"/>
      <c r="Q117" s="147"/>
      <c r="R117" s="147"/>
      <c r="S117" s="147"/>
      <c r="T117" s="147"/>
      <c r="U117" s="147"/>
      <c r="V117" s="156"/>
      <c r="W117" s="156"/>
      <c r="X117" s="156"/>
    </row>
    <row r="118" spans="1:24" ht="15.75" customHeight="1">
      <c r="A118" s="120" t="s">
        <v>5013</v>
      </c>
      <c r="B118" s="125" t="s">
        <v>5233</v>
      </c>
      <c r="C118" s="133" t="s">
        <v>90</v>
      </c>
      <c r="D118" s="134"/>
      <c r="E118" s="149" t="s">
        <v>5235</v>
      </c>
      <c r="F118" s="143" t="s">
        <v>5236</v>
      </c>
      <c r="G118" s="137">
        <f t="shared" ref="G118:G119" si="143">IF(T118&gt;N118,1,IF(N118&gt;U118,0,(U118-N118)/(U118-T118)))</f>
        <v>1</v>
      </c>
      <c r="H118" s="137">
        <f t="shared" ref="H118:H119" si="144">IF(T118&gt;O118,1,IF(O118&gt;U118,0,(U118-O118)/(U118-T118)))</f>
        <v>1</v>
      </c>
      <c r="I118" s="137">
        <f t="shared" ref="I118:I119" si="145">IF(T118&gt;P118,1,IF(P118&gt;U118,0,(U118-P118)/(U118-T118)))</f>
        <v>1</v>
      </c>
      <c r="J118" s="137">
        <f t="shared" ref="J118:J119" si="146">IF(T118&gt;Q118,1,IF(Q118&gt;U118,0,(U118-Q118)/(U118-T118)))</f>
        <v>1</v>
      </c>
      <c r="K118" s="137">
        <f t="shared" ref="K118:K119" si="147">IF(T118&gt;R118,1,IF(R118&gt;U118,0,(U118-R118)/(U118-T118)))</f>
        <v>0</v>
      </c>
      <c r="L118" s="137">
        <f t="shared" ref="L118:L119" si="148">IF(T118&gt;S118,1,IF(S118&gt;U118,0,(U118-S118)/(U118-T118)))</f>
        <v>1</v>
      </c>
      <c r="M118" s="163" t="s">
        <v>5018</v>
      </c>
      <c r="N118" s="139" t="s">
        <v>5237</v>
      </c>
      <c r="O118" s="139">
        <v>1.91</v>
      </c>
      <c r="P118" s="139" t="s">
        <v>5238</v>
      </c>
      <c r="Q118" s="139" t="s">
        <v>5239</v>
      </c>
      <c r="R118" s="139" t="s">
        <v>5240</v>
      </c>
      <c r="S118" s="139">
        <v>3.84</v>
      </c>
      <c r="T118" s="152" t="s">
        <v>5241</v>
      </c>
      <c r="U118" s="141">
        <v>6.3</v>
      </c>
      <c r="V118" s="156"/>
      <c r="W118" s="156"/>
      <c r="X118" s="156"/>
    </row>
    <row r="119" spans="1:24" ht="15.75" customHeight="1">
      <c r="A119" s="120" t="s">
        <v>5013</v>
      </c>
      <c r="B119" s="125" t="s">
        <v>5233</v>
      </c>
      <c r="C119" s="133" t="s">
        <v>90</v>
      </c>
      <c r="D119" s="134"/>
      <c r="E119" s="135" t="s">
        <v>5242</v>
      </c>
      <c r="F119" s="136" t="s">
        <v>5148</v>
      </c>
      <c r="G119" s="137">
        <f t="shared" si="143"/>
        <v>0</v>
      </c>
      <c r="H119" s="137">
        <f t="shared" si="144"/>
        <v>0</v>
      </c>
      <c r="I119" s="137">
        <f t="shared" si="145"/>
        <v>0</v>
      </c>
      <c r="J119" s="137">
        <f t="shared" si="146"/>
        <v>0.5839080459770114</v>
      </c>
      <c r="K119" s="137">
        <f t="shared" si="147"/>
        <v>1</v>
      </c>
      <c r="L119" s="137">
        <f t="shared" si="148"/>
        <v>0</v>
      </c>
      <c r="M119" s="163" t="s">
        <v>5018</v>
      </c>
      <c r="N119" s="139" t="s">
        <v>5243</v>
      </c>
      <c r="O119" s="139" t="s">
        <v>5244</v>
      </c>
      <c r="P119" s="139" t="s">
        <v>5245</v>
      </c>
      <c r="Q119" s="136">
        <v>18.53</v>
      </c>
      <c r="R119" s="136">
        <v>7.11</v>
      </c>
      <c r="S119" s="136">
        <v>33.76</v>
      </c>
      <c r="T119" s="152">
        <v>11.29</v>
      </c>
      <c r="U119" s="141">
        <v>28.69</v>
      </c>
      <c r="V119" s="156"/>
      <c r="W119" s="156"/>
      <c r="X119" s="156"/>
    </row>
    <row r="120" spans="1:24" ht="15.75" customHeight="1">
      <c r="A120" s="120" t="s">
        <v>5013</v>
      </c>
      <c r="B120" s="125" t="s">
        <v>5233</v>
      </c>
      <c r="C120" s="133" t="s">
        <v>90</v>
      </c>
      <c r="D120" s="134"/>
      <c r="E120" s="135" t="s">
        <v>5246</v>
      </c>
      <c r="F120" s="139" t="s">
        <v>5247</v>
      </c>
      <c r="G120" s="137">
        <f t="shared" ref="G120:G122" si="149">IF(T120&lt;N120,1,IF(N120&lt;U120,0,(U120-N120)/(U120-T120)))</f>
        <v>0.92485549132947986</v>
      </c>
      <c r="H120" s="137">
        <f t="shared" ref="H120:H122" si="150">IF(T120&lt;O120,1,IF(O120&lt;U120,0,(U120-O120)/(U120-T120)))</f>
        <v>1</v>
      </c>
      <c r="I120" s="137">
        <f>IF(P120&lt;0,0,IF(T120&lt;P120,1,IF(P120&lt;U120,0,(U120-P120)/(U120-T120))))</f>
        <v>0</v>
      </c>
      <c r="J120" s="137">
        <f t="shared" ref="J120:J122" si="151">IF(T120&lt;Q120,1,IF(Q12&lt;U120,0,(U120-Q120)/(U120-T120)))</f>
        <v>1</v>
      </c>
      <c r="K120" s="137">
        <f t="shared" ref="K120:K122" si="152">IF(T120&lt;R120,1,IF(R120&lt;U120,0,(U120-R120)/(U120-T120)))</f>
        <v>0.35260115606936437</v>
      </c>
      <c r="L120" s="137">
        <f t="shared" ref="L120:L122" si="153">IF(T120&lt;S120,1,IF(S120&lt;U120,0,(U120-S120)/(U120-T120)))</f>
        <v>0</v>
      </c>
      <c r="M120" s="163" t="s">
        <v>5025</v>
      </c>
      <c r="N120" s="136">
        <v>4.88</v>
      </c>
      <c r="O120" s="136">
        <v>5.08</v>
      </c>
      <c r="P120" s="150">
        <v>-1</v>
      </c>
      <c r="Q120" s="136">
        <v>5.26</v>
      </c>
      <c r="R120" s="136">
        <v>3.89</v>
      </c>
      <c r="S120" s="136">
        <v>3.24</v>
      </c>
      <c r="T120" s="157">
        <v>5.01</v>
      </c>
      <c r="U120" s="141">
        <v>3.28</v>
      </c>
      <c r="V120" s="156"/>
      <c r="W120" s="156"/>
      <c r="X120" s="156"/>
    </row>
    <row r="121" spans="1:24" ht="15.75" customHeight="1">
      <c r="A121" s="120" t="s">
        <v>5013</v>
      </c>
      <c r="B121" s="125" t="s">
        <v>5233</v>
      </c>
      <c r="C121" s="133" t="s">
        <v>90</v>
      </c>
      <c r="D121" s="134"/>
      <c r="E121" s="149" t="s">
        <v>5248</v>
      </c>
      <c r="F121" s="284" t="s">
        <v>5249</v>
      </c>
      <c r="G121" s="137">
        <f t="shared" si="149"/>
        <v>0.79687500000000067</v>
      </c>
      <c r="H121" s="137">
        <f t="shared" si="150"/>
        <v>0</v>
      </c>
      <c r="I121" s="137">
        <f t="shared" ref="I121:I122" si="154">IF(P121&lt;0,"N/A",IF(T121&lt;P121,1,IF(P121&lt;U121,0,(U121-P121)/(U121-T121))))</f>
        <v>1</v>
      </c>
      <c r="J121" s="137">
        <f t="shared" si="151"/>
        <v>0</v>
      </c>
      <c r="K121" s="137">
        <f t="shared" si="152"/>
        <v>0.93749999999999922</v>
      </c>
      <c r="L121" s="137">
        <f t="shared" si="153"/>
        <v>0.96874999999999956</v>
      </c>
      <c r="M121" s="163" t="s">
        <v>5250</v>
      </c>
      <c r="N121" s="136">
        <v>98.7</v>
      </c>
      <c r="O121" s="139">
        <v>93.6</v>
      </c>
      <c r="P121" s="139">
        <v>100</v>
      </c>
      <c r="Q121" s="139">
        <v>98.5</v>
      </c>
      <c r="R121" s="139">
        <v>99.6</v>
      </c>
      <c r="S121" s="139">
        <v>99.8</v>
      </c>
      <c r="T121" s="157">
        <v>100</v>
      </c>
      <c r="U121" s="141">
        <v>93.6</v>
      </c>
      <c r="V121" s="156"/>
      <c r="W121" s="156"/>
      <c r="X121" s="156"/>
    </row>
    <row r="122" spans="1:24" ht="15.75" customHeight="1">
      <c r="A122" s="120" t="s">
        <v>5013</v>
      </c>
      <c r="B122" s="125" t="s">
        <v>5233</v>
      </c>
      <c r="C122" s="133" t="s">
        <v>90</v>
      </c>
      <c r="D122" s="134"/>
      <c r="E122" s="135" t="s">
        <v>5251</v>
      </c>
      <c r="F122" s="136" t="s">
        <v>5252</v>
      </c>
      <c r="G122" s="137">
        <f t="shared" si="149"/>
        <v>0.51515151515151514</v>
      </c>
      <c r="H122" s="137">
        <f t="shared" si="150"/>
        <v>0</v>
      </c>
      <c r="I122" s="137">
        <f t="shared" si="154"/>
        <v>0.30303030303030304</v>
      </c>
      <c r="J122" s="137">
        <f t="shared" si="151"/>
        <v>0.81818181818181823</v>
      </c>
      <c r="K122" s="137">
        <f t="shared" si="152"/>
        <v>0.30303030303030304</v>
      </c>
      <c r="L122" s="137">
        <f t="shared" si="153"/>
        <v>0.12121212121212122</v>
      </c>
      <c r="M122" s="163" t="s">
        <v>5025</v>
      </c>
      <c r="N122" s="136">
        <v>46</v>
      </c>
      <c r="O122" s="136">
        <v>23</v>
      </c>
      <c r="P122" s="136">
        <v>39</v>
      </c>
      <c r="Q122" s="136">
        <v>56</v>
      </c>
      <c r="R122" s="136">
        <v>39</v>
      </c>
      <c r="S122" s="136">
        <v>33</v>
      </c>
      <c r="T122" s="157">
        <v>62</v>
      </c>
      <c r="U122" s="141">
        <v>29</v>
      </c>
      <c r="V122" s="156"/>
      <c r="W122" s="156"/>
      <c r="X122" s="156"/>
    </row>
    <row r="123" spans="1:24" ht="15.75" customHeight="1">
      <c r="A123" s="120" t="s">
        <v>5013</v>
      </c>
      <c r="B123" s="125" t="s">
        <v>5233</v>
      </c>
      <c r="C123" s="133" t="s">
        <v>90</v>
      </c>
      <c r="D123" s="134"/>
      <c r="E123" s="149" t="s">
        <v>5253</v>
      </c>
      <c r="F123" s="143" t="s">
        <v>5254</v>
      </c>
      <c r="G123" s="137">
        <f t="shared" ref="G123:G124" si="155">IF(T123&gt;N123,1,IF(N123&gt;U123,0,(U123-N123)/(U123-T123)))</f>
        <v>0</v>
      </c>
      <c r="H123" s="137">
        <f t="shared" ref="H123:H124" si="156">IF(O123&lt;0,0,IF(T123&gt;O123,1,IF(O123&gt;U123,0,(U123-O123)/(U123-T123))))</f>
        <v>0</v>
      </c>
      <c r="I123" s="137">
        <f t="shared" ref="I123:I124" si="157">IF(T123&gt;P123,1,IF(P123&gt;U123,0,(U123-P123)/(U123-T123)))</f>
        <v>0.76097560975609757</v>
      </c>
      <c r="J123" s="137">
        <f t="shared" ref="J123:J124" si="158">IF(T123&gt;Q123,1,IF(Q123&gt;U123,0,(U123-Q123)/(U123-T123)))</f>
        <v>0.6097560975609756</v>
      </c>
      <c r="K123" s="137">
        <f t="shared" ref="K123:K124" si="159">IF(R123&lt;0,0,IF(T123&gt;R123,1,IF(R123&gt;U123,0,(U123-R123)/(U123-T123))))</f>
        <v>0</v>
      </c>
      <c r="L123" s="137">
        <f t="shared" ref="L123:L124" si="160">IF(T123&gt;S123,1,IF(S123&gt;U123,0,(U123-S123)/(U123-T123)))</f>
        <v>0.21707317073170726</v>
      </c>
      <c r="M123" s="163" t="s">
        <v>5018</v>
      </c>
      <c r="N123" s="136">
        <v>4.0999999999999996</v>
      </c>
      <c r="O123" s="150">
        <v>-1</v>
      </c>
      <c r="P123" s="136">
        <v>0.98</v>
      </c>
      <c r="Q123" s="136">
        <v>1.6</v>
      </c>
      <c r="R123" s="150">
        <v>-1</v>
      </c>
      <c r="S123" s="136">
        <v>3.21</v>
      </c>
      <c r="T123" s="157">
        <v>0</v>
      </c>
      <c r="U123" s="141">
        <v>4.0999999999999996</v>
      </c>
      <c r="V123" s="156"/>
      <c r="W123" s="156"/>
      <c r="X123" s="156"/>
    </row>
    <row r="124" spans="1:24" ht="15.75" customHeight="1">
      <c r="A124" s="120" t="s">
        <v>5013</v>
      </c>
      <c r="B124" s="125" t="s">
        <v>5233</v>
      </c>
      <c r="C124" s="133" t="s">
        <v>90</v>
      </c>
      <c r="D124" s="134"/>
      <c r="E124" s="149" t="s">
        <v>5255</v>
      </c>
      <c r="F124" s="143" t="s">
        <v>5256</v>
      </c>
      <c r="G124" s="137">
        <f t="shared" si="155"/>
        <v>0</v>
      </c>
      <c r="H124" s="137">
        <f t="shared" si="156"/>
        <v>0</v>
      </c>
      <c r="I124" s="137">
        <f t="shared" si="157"/>
        <v>0</v>
      </c>
      <c r="J124" s="137">
        <f t="shared" si="158"/>
        <v>0.65517241379310343</v>
      </c>
      <c r="K124" s="137">
        <f t="shared" si="159"/>
        <v>0</v>
      </c>
      <c r="L124" s="137">
        <f t="shared" si="160"/>
        <v>0.31034482758620685</v>
      </c>
      <c r="M124" s="163" t="s">
        <v>5050</v>
      </c>
      <c r="N124" s="136">
        <v>4</v>
      </c>
      <c r="O124" s="150">
        <v>-1</v>
      </c>
      <c r="P124" s="136">
        <v>4</v>
      </c>
      <c r="Q124" s="136">
        <v>2</v>
      </c>
      <c r="R124" s="150">
        <v>-1</v>
      </c>
      <c r="S124" s="136">
        <v>3</v>
      </c>
      <c r="T124" s="157">
        <v>1</v>
      </c>
      <c r="U124" s="141">
        <v>3.9</v>
      </c>
      <c r="V124" s="156"/>
      <c r="W124" s="156"/>
      <c r="X124" s="156"/>
    </row>
    <row r="125" spans="1:24" ht="15.75" customHeight="1">
      <c r="A125" s="120" t="s">
        <v>5013</v>
      </c>
      <c r="B125" s="125" t="s">
        <v>5233</v>
      </c>
      <c r="C125" s="133" t="s">
        <v>90</v>
      </c>
      <c r="D125" s="134"/>
      <c r="E125" s="135" t="s">
        <v>5257</v>
      </c>
      <c r="F125" s="136" t="s">
        <v>5258</v>
      </c>
      <c r="G125" s="137">
        <f t="shared" ref="G125:G129" si="161">IF(T125&lt;N125,1,IF(N125&lt;U125,0,(U125-N125)/(U125-T125)))</f>
        <v>0</v>
      </c>
      <c r="H125" s="137">
        <f t="shared" ref="H125:H129" si="162">IF(T125&lt;O125,1,IF(O125&lt;U125,0,(U125-O125)/(U125-T125)))</f>
        <v>0</v>
      </c>
      <c r="I125" s="137">
        <f t="shared" ref="I125:I129" si="163">IF(T125&lt;P125,1,IF(P125&lt;U125,0,(U125-P125)/(U125-T125)))</f>
        <v>0</v>
      </c>
      <c r="J125" s="137">
        <f t="shared" ref="J125:J129" si="164">IF(T125&lt;Q125,1,IF(Q125&lt;U125,0,(U125-Q125)/(U125-T125)))</f>
        <v>0</v>
      </c>
      <c r="K125" s="137">
        <f t="shared" ref="K125:K129" si="165">IF(T125&lt;R125,1,IF(R125&lt;U125,0,(U125-R125)/(U125-T125)))</f>
        <v>0</v>
      </c>
      <c r="L125" s="137">
        <f t="shared" ref="L125:L129" si="166">IF(T125&lt;S125,1,IF(S125&lt;U125,0,(U125-S125)/(U125-T125)))</f>
        <v>0</v>
      </c>
      <c r="M125" s="163" t="s">
        <v>5259</v>
      </c>
      <c r="N125" s="136">
        <v>0</v>
      </c>
      <c r="O125" s="136">
        <v>0</v>
      </c>
      <c r="P125" s="136">
        <v>0.92</v>
      </c>
      <c r="Q125" s="136">
        <v>0.17</v>
      </c>
      <c r="R125" s="136">
        <v>0.3</v>
      </c>
      <c r="S125" s="136">
        <v>0.45</v>
      </c>
      <c r="T125" s="157">
        <v>1.07</v>
      </c>
      <c r="U125" s="141">
        <v>0.92</v>
      </c>
      <c r="V125" s="156"/>
      <c r="W125" s="156"/>
      <c r="X125" s="156"/>
    </row>
    <row r="126" spans="1:24" ht="15.75" customHeight="1">
      <c r="A126" s="120" t="s">
        <v>5013</v>
      </c>
      <c r="B126" s="125" t="s">
        <v>5233</v>
      </c>
      <c r="C126" s="133" t="s">
        <v>90</v>
      </c>
      <c r="D126" s="134"/>
      <c r="E126" s="135" t="s">
        <v>5260</v>
      </c>
      <c r="F126" s="143" t="s">
        <v>5261</v>
      </c>
      <c r="G126" s="137">
        <f t="shared" si="161"/>
        <v>0.42988019732205773</v>
      </c>
      <c r="H126" s="137">
        <f t="shared" si="162"/>
        <v>0</v>
      </c>
      <c r="I126" s="137">
        <f t="shared" si="163"/>
        <v>1</v>
      </c>
      <c r="J126" s="137">
        <f t="shared" si="164"/>
        <v>0.11557434813248767</v>
      </c>
      <c r="K126" s="137">
        <f t="shared" si="165"/>
        <v>0.67688513037350251</v>
      </c>
      <c r="L126" s="137">
        <f t="shared" si="166"/>
        <v>9.7956307258632844E-2</v>
      </c>
      <c r="M126" s="163" t="s">
        <v>5025</v>
      </c>
      <c r="N126" s="139">
        <v>70.61</v>
      </c>
      <c r="O126" s="139">
        <v>39.93</v>
      </c>
      <c r="P126" s="139" t="s">
        <v>5262</v>
      </c>
      <c r="Q126" s="139">
        <v>61.69</v>
      </c>
      <c r="R126" s="139">
        <v>77.62</v>
      </c>
      <c r="S126" s="139">
        <v>61.19</v>
      </c>
      <c r="T126" s="152">
        <v>86.79</v>
      </c>
      <c r="U126" s="141">
        <v>58.41</v>
      </c>
      <c r="V126" s="156"/>
      <c r="W126" s="156"/>
      <c r="X126" s="156"/>
    </row>
    <row r="127" spans="1:24" ht="15.75" customHeight="1">
      <c r="A127" s="120" t="s">
        <v>5013</v>
      </c>
      <c r="B127" s="125" t="s">
        <v>5233</v>
      </c>
      <c r="C127" s="133" t="s">
        <v>90</v>
      </c>
      <c r="D127" s="134"/>
      <c r="E127" s="135" t="s">
        <v>5263</v>
      </c>
      <c r="F127" s="136" t="s">
        <v>5184</v>
      </c>
      <c r="G127" s="137">
        <f t="shared" si="161"/>
        <v>0</v>
      </c>
      <c r="H127" s="137">
        <f t="shared" si="162"/>
        <v>0</v>
      </c>
      <c r="I127" s="137">
        <f t="shared" si="163"/>
        <v>0.48</v>
      </c>
      <c r="J127" s="137">
        <f t="shared" si="164"/>
        <v>0.60000000000000009</v>
      </c>
      <c r="K127" s="137">
        <f t="shared" si="165"/>
        <v>0.28000000000000025</v>
      </c>
      <c r="L127" s="137">
        <f t="shared" si="166"/>
        <v>0.64000000000000012</v>
      </c>
      <c r="M127" s="163" t="s">
        <v>5076</v>
      </c>
      <c r="N127" s="150">
        <v>-1</v>
      </c>
      <c r="O127" s="150">
        <v>-1</v>
      </c>
      <c r="P127" s="136">
        <v>0.6</v>
      </c>
      <c r="Q127" s="136">
        <v>0.63</v>
      </c>
      <c r="R127" s="136">
        <v>0.55000000000000004</v>
      </c>
      <c r="S127" s="136">
        <v>0.64</v>
      </c>
      <c r="T127" s="157">
        <v>0.73</v>
      </c>
      <c r="U127" s="141">
        <v>0.48</v>
      </c>
      <c r="V127" s="156"/>
      <c r="W127" s="156"/>
      <c r="X127" s="156"/>
    </row>
    <row r="128" spans="1:24" ht="15.75" customHeight="1">
      <c r="A128" s="120" t="s">
        <v>5013</v>
      </c>
      <c r="B128" s="125" t="s">
        <v>5233</v>
      </c>
      <c r="C128" s="133" t="s">
        <v>90</v>
      </c>
      <c r="D128" s="134"/>
      <c r="E128" s="135" t="s">
        <v>5264</v>
      </c>
      <c r="F128" s="136" t="s">
        <v>5184</v>
      </c>
      <c r="G128" s="137">
        <f t="shared" si="161"/>
        <v>0</v>
      </c>
      <c r="H128" s="137">
        <f t="shared" si="162"/>
        <v>0</v>
      </c>
      <c r="I128" s="137">
        <f t="shared" si="163"/>
        <v>0</v>
      </c>
      <c r="J128" s="137">
        <f t="shared" si="164"/>
        <v>0.42857142857142849</v>
      </c>
      <c r="K128" s="137">
        <f t="shared" si="165"/>
        <v>0.14285714285714296</v>
      </c>
      <c r="L128" s="137">
        <f t="shared" si="166"/>
        <v>7.142857142857148E-2</v>
      </c>
      <c r="M128" s="163" t="s">
        <v>5076</v>
      </c>
      <c r="N128" s="150">
        <v>-1</v>
      </c>
      <c r="O128" s="150">
        <v>-1</v>
      </c>
      <c r="P128" s="136">
        <v>0.46</v>
      </c>
      <c r="Q128" s="136">
        <v>0.6</v>
      </c>
      <c r="R128" s="136">
        <v>0.52</v>
      </c>
      <c r="S128" s="136">
        <v>0.5</v>
      </c>
      <c r="T128" s="157">
        <v>0.76</v>
      </c>
      <c r="U128" s="141">
        <v>0.48</v>
      </c>
      <c r="V128" s="156"/>
      <c r="W128" s="156"/>
      <c r="X128" s="156"/>
    </row>
    <row r="129" spans="1:24" ht="15.75" customHeight="1">
      <c r="A129" s="120" t="s">
        <v>5013</v>
      </c>
      <c r="B129" s="125" t="s">
        <v>5233</v>
      </c>
      <c r="C129" s="133" t="s">
        <v>90</v>
      </c>
      <c r="D129" s="134"/>
      <c r="E129" s="135" t="s">
        <v>5265</v>
      </c>
      <c r="F129" s="136" t="s">
        <v>5148</v>
      </c>
      <c r="G129" s="137">
        <f t="shared" si="161"/>
        <v>1</v>
      </c>
      <c r="H129" s="137">
        <f t="shared" si="162"/>
        <v>4.5751633986928143E-2</v>
      </c>
      <c r="I129" s="137">
        <f t="shared" si="163"/>
        <v>0</v>
      </c>
      <c r="J129" s="137">
        <f t="shared" si="164"/>
        <v>1</v>
      </c>
      <c r="K129" s="137">
        <f t="shared" si="165"/>
        <v>1</v>
      </c>
      <c r="L129" s="137">
        <f t="shared" si="166"/>
        <v>1</v>
      </c>
      <c r="M129" s="163" t="s">
        <v>5035</v>
      </c>
      <c r="N129" s="139">
        <v>70.09</v>
      </c>
      <c r="O129" s="139">
        <v>22.03</v>
      </c>
      <c r="P129" s="139">
        <v>20.91</v>
      </c>
      <c r="Q129" s="139">
        <v>49.33</v>
      </c>
      <c r="R129" s="139">
        <v>47.52</v>
      </c>
      <c r="S129" s="139">
        <v>63.36</v>
      </c>
      <c r="T129" s="152">
        <v>45.39</v>
      </c>
      <c r="U129" s="158">
        <v>20.91</v>
      </c>
      <c r="V129" s="156"/>
      <c r="W129" s="156"/>
      <c r="X129" s="156"/>
    </row>
    <row r="130" spans="1:24" ht="15.75" customHeight="1">
      <c r="A130" s="120" t="s">
        <v>5013</v>
      </c>
      <c r="B130" s="125" t="s">
        <v>5233</v>
      </c>
      <c r="C130" s="133" t="s">
        <v>90</v>
      </c>
      <c r="D130" s="134"/>
      <c r="E130" s="135" t="s">
        <v>5266</v>
      </c>
      <c r="F130" s="136" t="s">
        <v>5267</v>
      </c>
      <c r="G130" s="137">
        <f>IF(T130&gt;N130,1,IF(N130&gt;U130,0,(U130-N130)/(U130-T130)))</f>
        <v>1</v>
      </c>
      <c r="H130" s="137">
        <f>IF(T130&gt;O130,1,IF(O130&gt;U130,0,(U130-O130)/(U130-T130)))</f>
        <v>0.69343065693430661</v>
      </c>
      <c r="I130" s="137">
        <f>IF(T130&gt;P130,1,IF(P130&gt;U130,0,(U130-P130)/(U130-T130)))</f>
        <v>0</v>
      </c>
      <c r="J130" s="137">
        <f>IF(T130&gt;Q130,1,IF(Q130&gt;U130,0,(U130-Q130)/(U130-T130)))</f>
        <v>0.35766423357664234</v>
      </c>
      <c r="K130" s="137">
        <f>IF(T130&gt;R130,1,IF(R130&gt;U130,0,(U130-R130)/(U130-T130)))</f>
        <v>0.56934306569343063</v>
      </c>
      <c r="L130" s="137">
        <f>IF(T130&gt;S130,1,IF(S130&gt;U130,0,(U130-S130)/(U130-T130)))</f>
        <v>1</v>
      </c>
      <c r="M130" s="163" t="s">
        <v>5018</v>
      </c>
      <c r="N130" s="136">
        <v>72</v>
      </c>
      <c r="O130" s="136">
        <v>219</v>
      </c>
      <c r="P130" s="136">
        <v>345</v>
      </c>
      <c r="Q130" s="136">
        <v>265</v>
      </c>
      <c r="R130" s="136">
        <v>236</v>
      </c>
      <c r="S130" s="136">
        <v>123</v>
      </c>
      <c r="T130" s="157">
        <v>177</v>
      </c>
      <c r="U130" s="141">
        <v>314</v>
      </c>
      <c r="V130" s="156"/>
      <c r="W130" s="156"/>
      <c r="X130" s="156"/>
    </row>
    <row r="131" spans="1:24" ht="15.75" customHeight="1">
      <c r="A131" s="120" t="s">
        <v>5013</v>
      </c>
      <c r="B131" s="125" t="s">
        <v>5233</v>
      </c>
      <c r="C131" s="126" t="s">
        <v>91</v>
      </c>
      <c r="D131" s="126"/>
      <c r="E131" s="127" t="s">
        <v>5268</v>
      </c>
      <c r="F131" s="127"/>
      <c r="G131" s="146">
        <f t="shared" ref="G131:L131" si="167">ROUND(AVERAGE(G132:G134),2)</f>
        <v>0.37</v>
      </c>
      <c r="H131" s="146">
        <f t="shared" si="167"/>
        <v>0.66</v>
      </c>
      <c r="I131" s="146">
        <f t="shared" si="167"/>
        <v>0.78</v>
      </c>
      <c r="J131" s="146">
        <f t="shared" si="167"/>
        <v>0.52</v>
      </c>
      <c r="K131" s="146">
        <f t="shared" si="167"/>
        <v>0.76</v>
      </c>
      <c r="L131" s="146">
        <f t="shared" si="167"/>
        <v>0.78</v>
      </c>
      <c r="M131" s="147"/>
      <c r="N131" s="147"/>
      <c r="O131" s="147"/>
      <c r="P131" s="147"/>
      <c r="Q131" s="147"/>
      <c r="R131" s="147"/>
      <c r="S131" s="147"/>
      <c r="T131" s="147"/>
      <c r="U131" s="147"/>
      <c r="V131" s="156"/>
      <c r="W131" s="156"/>
      <c r="X131" s="156"/>
    </row>
    <row r="132" spans="1:24" ht="15.75" customHeight="1">
      <c r="A132" s="120" t="s">
        <v>5013</v>
      </c>
      <c r="B132" s="125" t="s">
        <v>5233</v>
      </c>
      <c r="C132" s="133" t="s">
        <v>91</v>
      </c>
      <c r="D132" s="134"/>
      <c r="E132" s="135" t="s">
        <v>5269</v>
      </c>
      <c r="F132" s="136" t="s">
        <v>5270</v>
      </c>
      <c r="G132" s="137">
        <f t="shared" ref="G132:G134" si="168">IF(T132&lt;N132,1,IF(N132&lt;U132,0,(U132-N132)/(U132-T132)))</f>
        <v>0.25555555555555554</v>
      </c>
      <c r="H132" s="137">
        <f t="shared" ref="H132:H134" si="169">IF(T132&lt;O132,1,IF(O132&lt;U132,0,(U132-O132)/(U132-T132)))</f>
        <v>0.40185185185185179</v>
      </c>
      <c r="I132" s="137">
        <f t="shared" ref="I132:I134" si="170">IF(T132&lt;P132,1,IF(P132&lt;U132,0,(U132-P132)/(U132-T132)))</f>
        <v>1</v>
      </c>
      <c r="J132" s="137">
        <f t="shared" ref="J132:J134" si="171">IF(T132&lt;Q132,1,IF(Q132&lt;U132,0,(U132-Q132)/(U132-T132)))</f>
        <v>0.49074074074074076</v>
      </c>
      <c r="K132" s="137">
        <f t="shared" ref="K132:K134" si="172">IF(T132&lt;R132,1,IF(R132&lt;U132,0,(U132-R132)/(U132-T132)))</f>
        <v>1</v>
      </c>
      <c r="L132" s="137">
        <f t="shared" ref="L132:L134" si="173">IF(T132&lt;S132,1,IF(S132&lt;U132,0,(U132-S132)/(U132-T132)))</f>
        <v>0.99629629629629635</v>
      </c>
      <c r="M132" s="163" t="s">
        <v>5025</v>
      </c>
      <c r="N132" s="136">
        <v>5.13</v>
      </c>
      <c r="O132" s="136">
        <v>5.92</v>
      </c>
      <c r="P132" s="136">
        <v>9.25</v>
      </c>
      <c r="Q132" s="136">
        <v>6.4</v>
      </c>
      <c r="R132" s="136">
        <v>10.78</v>
      </c>
      <c r="S132" s="136">
        <v>9.1300000000000008</v>
      </c>
      <c r="T132" s="157">
        <v>9.15</v>
      </c>
      <c r="U132" s="141">
        <v>3.75</v>
      </c>
      <c r="V132" s="156"/>
      <c r="W132" s="156"/>
      <c r="X132" s="156"/>
    </row>
    <row r="133" spans="1:24" ht="15.75" customHeight="1">
      <c r="A133" s="120" t="s">
        <v>5013</v>
      </c>
      <c r="B133" s="125" t="s">
        <v>5233</v>
      </c>
      <c r="C133" s="133" t="s">
        <v>91</v>
      </c>
      <c r="D133" s="134"/>
      <c r="E133" s="149" t="s">
        <v>5271</v>
      </c>
      <c r="F133" s="136" t="s">
        <v>5017</v>
      </c>
      <c r="G133" s="137">
        <f t="shared" si="168"/>
        <v>0</v>
      </c>
      <c r="H133" s="137">
        <f t="shared" si="169"/>
        <v>1</v>
      </c>
      <c r="I133" s="137">
        <f t="shared" si="170"/>
        <v>0.38894907908992415</v>
      </c>
      <c r="J133" s="137">
        <f t="shared" si="171"/>
        <v>6.9339111592632396E-2</v>
      </c>
      <c r="K133" s="137">
        <f t="shared" si="172"/>
        <v>0.44637053087757284</v>
      </c>
      <c r="L133" s="137">
        <f t="shared" si="173"/>
        <v>0.60021668472372691</v>
      </c>
      <c r="M133" s="163" t="s">
        <v>5025</v>
      </c>
      <c r="N133" s="136">
        <v>23.42</v>
      </c>
      <c r="O133" s="136">
        <v>36.520000000000003</v>
      </c>
      <c r="P133" s="136">
        <v>28.1</v>
      </c>
      <c r="Q133" s="136">
        <v>25.15</v>
      </c>
      <c r="R133" s="136">
        <v>28.63</v>
      </c>
      <c r="S133" s="136">
        <v>30.05</v>
      </c>
      <c r="T133" s="157">
        <v>33.74</v>
      </c>
      <c r="U133" s="141">
        <v>24.51</v>
      </c>
      <c r="V133" s="156"/>
      <c r="W133" s="156"/>
      <c r="X133" s="156"/>
    </row>
    <row r="134" spans="1:24" ht="15.75" customHeight="1">
      <c r="A134" s="120" t="s">
        <v>5013</v>
      </c>
      <c r="B134" s="125" t="s">
        <v>5233</v>
      </c>
      <c r="C134" s="133" t="s">
        <v>91</v>
      </c>
      <c r="D134" s="134"/>
      <c r="E134" s="139" t="s">
        <v>5272</v>
      </c>
      <c r="F134" s="135" t="s">
        <v>5273</v>
      </c>
      <c r="G134" s="137">
        <f t="shared" si="168"/>
        <v>0.84469696969696983</v>
      </c>
      <c r="H134" s="137">
        <f t="shared" si="169"/>
        <v>0.57371794871794857</v>
      </c>
      <c r="I134" s="137">
        <f t="shared" si="170"/>
        <v>0.95745920745920721</v>
      </c>
      <c r="J134" s="137">
        <f t="shared" si="171"/>
        <v>1</v>
      </c>
      <c r="K134" s="137">
        <f t="shared" si="172"/>
        <v>0.84411421911421891</v>
      </c>
      <c r="L134" s="137">
        <f t="shared" si="173"/>
        <v>0.73047785547785549</v>
      </c>
      <c r="M134" s="163" t="s">
        <v>5028</v>
      </c>
      <c r="N134" s="139">
        <v>82.79</v>
      </c>
      <c r="O134" s="139">
        <v>73.489999999999995</v>
      </c>
      <c r="P134" s="139">
        <v>86.66</v>
      </c>
      <c r="Q134" s="139">
        <v>90.67</v>
      </c>
      <c r="R134" s="139">
        <v>82.77</v>
      </c>
      <c r="S134" s="139">
        <v>78.87</v>
      </c>
      <c r="T134" s="157">
        <v>88.12</v>
      </c>
      <c r="U134" s="141">
        <v>53.8</v>
      </c>
      <c r="V134" s="119"/>
      <c r="W134" s="119"/>
      <c r="X134" s="119"/>
    </row>
    <row r="135" spans="1:24" ht="15.75" customHeight="1">
      <c r="A135" s="136"/>
      <c r="B135" s="163"/>
      <c r="C135" s="163"/>
      <c r="D135" s="163"/>
      <c r="E135" s="163"/>
      <c r="F135" s="163"/>
      <c r="G135" s="168"/>
      <c r="H135" s="168"/>
      <c r="I135" s="168"/>
      <c r="J135" s="168"/>
      <c r="K135" s="168"/>
      <c r="L135" s="168"/>
      <c r="M135" s="163"/>
      <c r="N135" s="135"/>
      <c r="O135" s="135"/>
      <c r="P135" s="135"/>
      <c r="Q135" s="135"/>
      <c r="R135" s="135"/>
      <c r="S135" s="163"/>
      <c r="T135" s="163"/>
      <c r="U135" s="163"/>
      <c r="V135" s="119"/>
      <c r="W135" s="119"/>
      <c r="X135" s="119"/>
    </row>
    <row r="136" spans="1:24" ht="15.75" customHeight="1">
      <c r="A136" s="169" t="s">
        <v>5274</v>
      </c>
      <c r="B136" s="170" t="s">
        <v>5009</v>
      </c>
      <c r="C136" s="170"/>
      <c r="D136" s="170"/>
      <c r="E136" s="171"/>
      <c r="F136" s="170" t="s">
        <v>5017</v>
      </c>
      <c r="G136" s="172"/>
      <c r="H136" s="172"/>
      <c r="I136" s="172"/>
      <c r="J136" s="172"/>
      <c r="K136" s="172"/>
      <c r="L136" s="172"/>
      <c r="M136" s="171"/>
      <c r="N136" s="170" t="s">
        <v>5275</v>
      </c>
      <c r="O136" s="170" t="s">
        <v>5276</v>
      </c>
      <c r="P136" s="170" t="s">
        <v>5277</v>
      </c>
      <c r="Q136" s="170" t="s">
        <v>5278</v>
      </c>
      <c r="R136" s="170" t="s">
        <v>5279</v>
      </c>
      <c r="S136" s="170" t="s">
        <v>5280</v>
      </c>
      <c r="T136" s="173" t="s">
        <v>5281</v>
      </c>
      <c r="U136" s="174"/>
      <c r="V136" s="119"/>
      <c r="W136" s="119"/>
      <c r="X136" s="119"/>
    </row>
    <row r="137" spans="1:24" ht="15.75" customHeight="1">
      <c r="A137" s="175" t="s">
        <v>5274</v>
      </c>
      <c r="B137" s="171" t="s">
        <v>5009</v>
      </c>
      <c r="C137" s="170"/>
      <c r="D137" s="170"/>
      <c r="E137" s="171" t="s">
        <v>5282</v>
      </c>
      <c r="F137" s="170" t="s">
        <v>5283</v>
      </c>
      <c r="G137" s="172"/>
      <c r="H137" s="172"/>
      <c r="I137" s="172"/>
      <c r="J137" s="172"/>
      <c r="K137" s="172"/>
      <c r="L137" s="172"/>
      <c r="M137" s="176"/>
      <c r="N137" s="177">
        <v>2.78</v>
      </c>
      <c r="O137" s="177">
        <v>10.18</v>
      </c>
      <c r="P137" s="177">
        <v>9.1999999999999993</v>
      </c>
      <c r="Q137" s="177">
        <v>3.71</v>
      </c>
      <c r="R137" s="177">
        <v>2.59</v>
      </c>
      <c r="S137" s="177">
        <v>38</v>
      </c>
      <c r="T137" s="178">
        <v>2.83</v>
      </c>
      <c r="U137" s="179"/>
      <c r="V137" s="119"/>
      <c r="W137" s="119"/>
      <c r="X137" s="119"/>
    </row>
    <row r="138" spans="1:24" ht="15.75" customHeight="1">
      <c r="A138" s="175" t="s">
        <v>5274</v>
      </c>
      <c r="B138" s="171" t="s">
        <v>5009</v>
      </c>
      <c r="C138" s="170"/>
      <c r="D138" s="170"/>
      <c r="E138" s="171" t="s">
        <v>5284</v>
      </c>
      <c r="F138" s="170" t="s">
        <v>5283</v>
      </c>
      <c r="G138" s="172"/>
      <c r="H138" s="172"/>
      <c r="I138" s="172"/>
      <c r="J138" s="172"/>
      <c r="K138" s="172"/>
      <c r="L138" s="172"/>
      <c r="M138" s="176"/>
      <c r="N138" s="180">
        <v>19502.782999999999</v>
      </c>
      <c r="O138" s="180">
        <v>78721.058000000005</v>
      </c>
      <c r="P138" s="180">
        <v>72793.456999999995</v>
      </c>
      <c r="Q138" s="180">
        <v>24605.375</v>
      </c>
      <c r="R138" s="180">
        <v>14420.947</v>
      </c>
      <c r="S138" s="180">
        <v>160502.739</v>
      </c>
      <c r="T138" s="180">
        <v>70334.298999999999</v>
      </c>
      <c r="U138" s="181"/>
      <c r="V138" s="119"/>
      <c r="W138" s="119"/>
      <c r="X138" s="119"/>
    </row>
    <row r="139" spans="1:24" ht="15.75" customHeight="1">
      <c r="A139" s="175" t="s">
        <v>5274</v>
      </c>
      <c r="B139" s="171" t="s">
        <v>5009</v>
      </c>
      <c r="C139" s="182"/>
      <c r="D139" s="182"/>
      <c r="E139" s="171" t="s">
        <v>5285</v>
      </c>
      <c r="F139" s="183" t="s">
        <v>5286</v>
      </c>
      <c r="G139" s="172"/>
      <c r="H139" s="172"/>
      <c r="I139" s="172"/>
      <c r="J139" s="172"/>
      <c r="K139" s="172"/>
      <c r="L139" s="172"/>
      <c r="M139" s="176"/>
      <c r="N139" s="180">
        <v>7014.2</v>
      </c>
      <c r="O139" s="180">
        <v>7736.7</v>
      </c>
      <c r="P139" s="180">
        <v>7904.9</v>
      </c>
      <c r="Q139" s="180">
        <v>6627.7</v>
      </c>
      <c r="R139" s="180">
        <v>5562.6</v>
      </c>
      <c r="S139" s="180">
        <v>4534</v>
      </c>
      <c r="T139" s="180">
        <v>24826.799999999999</v>
      </c>
      <c r="U139" s="179"/>
      <c r="V139" s="119"/>
      <c r="W139" s="119"/>
      <c r="X139" s="119"/>
    </row>
    <row r="140" spans="1:24" ht="15.75" customHeight="1">
      <c r="A140" s="175" t="s">
        <v>5274</v>
      </c>
      <c r="B140" s="171" t="s">
        <v>5009</v>
      </c>
      <c r="C140" s="182"/>
      <c r="D140" s="182"/>
      <c r="E140" s="171" t="s">
        <v>5287</v>
      </c>
      <c r="F140" s="170" t="s">
        <v>5286</v>
      </c>
      <c r="G140" s="172"/>
      <c r="H140" s="172"/>
      <c r="I140" s="172"/>
      <c r="J140" s="172"/>
      <c r="K140" s="172"/>
      <c r="L140" s="172"/>
      <c r="M140" s="171"/>
      <c r="N140" s="180">
        <v>52666.32</v>
      </c>
      <c r="O140" s="180">
        <v>180753.51800000001</v>
      </c>
      <c r="P140" s="180">
        <v>208029.997</v>
      </c>
      <c r="Q140" s="180">
        <v>74670.952999999994</v>
      </c>
      <c r="R140" s="180">
        <v>40249.130835999997</v>
      </c>
      <c r="S140" s="180">
        <v>448561.85800000001</v>
      </c>
      <c r="T140" s="184">
        <v>137107.83199999999</v>
      </c>
      <c r="U140" s="179"/>
      <c r="V140" s="119"/>
      <c r="W140" s="119"/>
      <c r="X140" s="119"/>
    </row>
    <row r="141" spans="1:24" ht="15.75" customHeight="1">
      <c r="A141" s="175" t="s">
        <v>5274</v>
      </c>
      <c r="B141" s="171" t="s">
        <v>5009</v>
      </c>
      <c r="C141" s="182"/>
      <c r="D141" s="182"/>
      <c r="E141" s="171" t="s">
        <v>5288</v>
      </c>
      <c r="F141" s="285" t="s">
        <v>5289</v>
      </c>
      <c r="G141" s="172"/>
      <c r="H141" s="172"/>
      <c r="I141" s="172"/>
      <c r="J141" s="172"/>
      <c r="K141" s="172"/>
      <c r="L141" s="172"/>
      <c r="M141" s="171"/>
      <c r="N141" s="180">
        <v>57.74</v>
      </c>
      <c r="O141" s="180">
        <v>193.48</v>
      </c>
      <c r="P141" s="180">
        <v>217.04</v>
      </c>
      <c r="Q141" s="180">
        <v>80.61</v>
      </c>
      <c r="R141" s="180">
        <v>42.03</v>
      </c>
      <c r="S141" s="180">
        <v>444.19</v>
      </c>
      <c r="T141" s="184">
        <v>137.38999999999999</v>
      </c>
      <c r="U141" s="179"/>
      <c r="V141" s="119"/>
      <c r="W141" s="119"/>
      <c r="X141" s="119"/>
    </row>
    <row r="142" spans="1:24" ht="15.75" customHeight="1"/>
    <row r="143" spans="1:24" ht="15.75" customHeight="1"/>
    <row r="144" spans="1:2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F8" r:id="rId1" xr:uid="{00000000-0004-0000-0800-000000000000}"/>
    <hyperlink ref="F9" r:id="rId2" xr:uid="{00000000-0004-0000-0800-000001000000}"/>
    <hyperlink ref="F10" r:id="rId3" xr:uid="{00000000-0004-0000-0800-000002000000}"/>
    <hyperlink ref="F14" r:id="rId4" xr:uid="{00000000-0004-0000-0800-000003000000}"/>
    <hyperlink ref="F15" r:id="rId5" xr:uid="{00000000-0004-0000-0800-000004000000}"/>
    <hyperlink ref="F18" r:id="rId6" xr:uid="{00000000-0004-0000-0800-000005000000}"/>
    <hyperlink ref="F19" r:id="rId7" xr:uid="{00000000-0004-0000-0800-000006000000}"/>
    <hyperlink ref="F21" r:id="rId8" xr:uid="{00000000-0004-0000-0800-000007000000}"/>
    <hyperlink ref="F22" r:id="rId9" xr:uid="{00000000-0004-0000-0800-000008000000}"/>
    <hyperlink ref="F28" r:id="rId10" xr:uid="{00000000-0004-0000-0800-000009000000}"/>
    <hyperlink ref="F33" r:id="rId11" xr:uid="{00000000-0004-0000-0800-00000A000000}"/>
    <hyperlink ref="F36" r:id="rId12" xr:uid="{00000000-0004-0000-0800-00000B000000}"/>
    <hyperlink ref="F38" r:id="rId13" xr:uid="{00000000-0004-0000-0800-00000C000000}"/>
    <hyperlink ref="F50" r:id="rId14" xr:uid="{00000000-0004-0000-0800-00000D000000}"/>
    <hyperlink ref="F54" r:id="rId15" location="/indicies/GII" xr:uid="{00000000-0004-0000-0800-00000E000000}"/>
    <hyperlink ref="F60" r:id="rId16" xr:uid="{00000000-0004-0000-0800-00000F000000}"/>
    <hyperlink ref="F61" r:id="rId17" xr:uid="{00000000-0004-0000-0800-000010000000}"/>
    <hyperlink ref="F66" r:id="rId18" xr:uid="{00000000-0004-0000-0800-000011000000}"/>
    <hyperlink ref="F68" r:id="rId19" xr:uid="{00000000-0004-0000-0800-000012000000}"/>
    <hyperlink ref="F71" r:id="rId20" xr:uid="{00000000-0004-0000-0800-000013000000}"/>
    <hyperlink ref="F72" r:id="rId21" xr:uid="{00000000-0004-0000-0800-000015000000}"/>
    <hyperlink ref="F76" r:id="rId22" xr:uid="{00000000-0004-0000-0800-000016000000}"/>
    <hyperlink ref="F79" r:id="rId23" xr:uid="{00000000-0004-0000-0800-000017000000}"/>
    <hyperlink ref="F80" r:id="rId24" xr:uid="{00000000-0004-0000-0800-000018000000}"/>
    <hyperlink ref="F87" r:id="rId25" xr:uid="{00000000-0004-0000-0800-000019000000}"/>
    <hyperlink ref="F95" r:id="rId26" xr:uid="{00000000-0004-0000-0800-00001A000000}"/>
    <hyperlink ref="F105" r:id="rId27" xr:uid="{00000000-0004-0000-0800-00001B000000}"/>
    <hyperlink ref="F109" r:id="rId28" xr:uid="{00000000-0004-0000-0800-00001C000000}"/>
    <hyperlink ref="F118" r:id="rId29" xr:uid="{00000000-0004-0000-0800-00001D000000}"/>
    <hyperlink ref="F121" r:id="rId30" xr:uid="{00000000-0004-0000-0800-00001E000000}"/>
    <hyperlink ref="F123" r:id="rId31" xr:uid="{00000000-0004-0000-0800-00001F000000}"/>
    <hyperlink ref="F126" r:id="rId32" xr:uid="{00000000-0004-0000-0800-000020000000}"/>
    <hyperlink ref="F141" r:id="rId33" xr:uid="{00000000-0004-0000-0800-000021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83"/>
  <sheetViews>
    <sheetView workbookViewId="0">
      <selection activeCell="L31" sqref="L31"/>
    </sheetView>
  </sheetViews>
  <sheetFormatPr defaultColWidth="11.125" defaultRowHeight="15" customHeight="1"/>
  <cols>
    <col min="2" max="2" width="19.5" customWidth="1"/>
  </cols>
  <sheetData>
    <row r="1" spans="1:9">
      <c r="A1" s="1" t="s">
        <v>0</v>
      </c>
      <c r="B1" s="277" t="s">
        <v>1</v>
      </c>
      <c r="C1" s="277" t="s">
        <v>2</v>
      </c>
      <c r="D1" s="278" t="s">
        <v>3</v>
      </c>
      <c r="E1" s="278" t="s">
        <v>4</v>
      </c>
      <c r="F1" s="278" t="s">
        <v>5</v>
      </c>
      <c r="G1" s="278" t="s">
        <v>6</v>
      </c>
      <c r="H1" s="278" t="s">
        <v>7</v>
      </c>
      <c r="I1" s="278" t="s">
        <v>8</v>
      </c>
    </row>
    <row r="2" spans="1:9">
      <c r="A2" s="279" t="s">
        <v>9</v>
      </c>
      <c r="B2" s="13"/>
      <c r="C2" s="13"/>
      <c r="D2" s="14">
        <f t="shared" ref="D2:I2" si="0">ROUND(AVERAGE(D3,D38,D63),2)</f>
        <v>0.64</v>
      </c>
      <c r="E2" s="14">
        <f t="shared" si="0"/>
        <v>0.46</v>
      </c>
      <c r="F2" s="14">
        <f t="shared" si="0"/>
        <v>0.51</v>
      </c>
      <c r="G2" s="14">
        <f t="shared" si="0"/>
        <v>0.67</v>
      </c>
      <c r="H2" s="14">
        <f t="shared" si="0"/>
        <v>0.72</v>
      </c>
      <c r="I2" s="14">
        <f t="shared" si="0"/>
        <v>0.72</v>
      </c>
    </row>
    <row r="3" spans="1:9">
      <c r="A3" s="280" t="s">
        <v>10</v>
      </c>
      <c r="B3" s="4"/>
      <c r="C3" s="4"/>
      <c r="D3" s="15">
        <f t="shared" ref="D3:I3" si="1">ROUND(AVERAGE(D4,D9,D12,D17,D18,D22,D27,D30,D34),2)</f>
        <v>0.73</v>
      </c>
      <c r="E3" s="15">
        <f t="shared" si="1"/>
        <v>0.35</v>
      </c>
      <c r="F3" s="15">
        <f t="shared" si="1"/>
        <v>0.31</v>
      </c>
      <c r="G3" s="15">
        <f t="shared" si="1"/>
        <v>0.7</v>
      </c>
      <c r="H3" s="15">
        <f t="shared" si="1"/>
        <v>0.71</v>
      </c>
      <c r="I3" s="15">
        <f t="shared" si="1"/>
        <v>0.69</v>
      </c>
    </row>
    <row r="4" spans="1:9">
      <c r="A4" s="281" t="s">
        <v>10</v>
      </c>
      <c r="B4" s="6" t="s">
        <v>11</v>
      </c>
      <c r="C4" s="16"/>
      <c r="D4" s="17">
        <f t="shared" ref="D4:I4" si="2">ROUND(AVERAGE(D5,D6,D7,D8),2)</f>
        <v>0.84</v>
      </c>
      <c r="E4" s="17">
        <f t="shared" si="2"/>
        <v>0.2</v>
      </c>
      <c r="F4" s="17">
        <f t="shared" si="2"/>
        <v>0.16</v>
      </c>
      <c r="G4" s="17">
        <f t="shared" si="2"/>
        <v>0.77</v>
      </c>
      <c r="H4" s="17">
        <f t="shared" si="2"/>
        <v>0.71</v>
      </c>
      <c r="I4" s="17">
        <f t="shared" si="2"/>
        <v>0.78</v>
      </c>
    </row>
    <row r="5" spans="1:9">
      <c r="A5" s="282" t="s">
        <v>10</v>
      </c>
      <c r="B5" s="8" t="s">
        <v>11</v>
      </c>
      <c r="C5" s="8" t="s">
        <v>12</v>
      </c>
      <c r="D5" s="18">
        <v>0.92307692307692313</v>
      </c>
      <c r="E5" s="18">
        <v>0</v>
      </c>
      <c r="F5" s="18">
        <v>0.23076923076923078</v>
      </c>
      <c r="G5" s="18">
        <v>0.53846153846153844</v>
      </c>
      <c r="H5" s="18">
        <v>0.61538461538461542</v>
      </c>
      <c r="I5" s="18">
        <v>1</v>
      </c>
    </row>
    <row r="6" spans="1:9">
      <c r="A6" s="282" t="s">
        <v>10</v>
      </c>
      <c r="B6" s="8" t="s">
        <v>11</v>
      </c>
      <c r="C6" s="8" t="s">
        <v>13</v>
      </c>
      <c r="D6" s="19">
        <v>0.83333333333333337</v>
      </c>
      <c r="E6" s="19">
        <v>0.5</v>
      </c>
      <c r="F6" s="19">
        <v>0.22222222222222221</v>
      </c>
      <c r="G6" s="19">
        <v>0.88888888888888884</v>
      </c>
      <c r="H6" s="19">
        <v>0.77777777777777779</v>
      </c>
      <c r="I6" s="19">
        <v>0.77777777777777779</v>
      </c>
    </row>
    <row r="7" spans="1:9">
      <c r="A7" s="282" t="s">
        <v>10</v>
      </c>
      <c r="B7" s="8" t="s">
        <v>11</v>
      </c>
      <c r="C7" s="8" t="s">
        <v>14</v>
      </c>
      <c r="D7" s="19">
        <v>0.70588235294117652</v>
      </c>
      <c r="E7" s="19">
        <v>0.29411764705882354</v>
      </c>
      <c r="F7" s="19">
        <v>0.17647058823529413</v>
      </c>
      <c r="G7" s="19">
        <v>0.70588235294117652</v>
      </c>
      <c r="H7" s="19">
        <v>0.52941176470588236</v>
      </c>
      <c r="I7" s="19">
        <v>0.41176470588235292</v>
      </c>
    </row>
    <row r="8" spans="1:9">
      <c r="A8" s="282" t="s">
        <v>10</v>
      </c>
      <c r="B8" s="8" t="s">
        <v>11</v>
      </c>
      <c r="C8" s="8" t="s">
        <v>15</v>
      </c>
      <c r="D8" s="19">
        <v>0.89</v>
      </c>
      <c r="E8" s="19">
        <v>0</v>
      </c>
      <c r="F8" s="19">
        <v>0</v>
      </c>
      <c r="G8" s="19">
        <v>0.96</v>
      </c>
      <c r="H8" s="19">
        <v>0.91666666666666663</v>
      </c>
      <c r="I8" s="19">
        <v>0.94666666666666666</v>
      </c>
    </row>
    <row r="9" spans="1:9">
      <c r="A9" s="281" t="s">
        <v>10</v>
      </c>
      <c r="B9" s="6" t="s">
        <v>16</v>
      </c>
      <c r="C9" s="10"/>
      <c r="D9" s="20">
        <f t="shared" ref="D9:I9" si="3">ROUND(AVERAGE(D10,D11),2)</f>
        <v>0.82</v>
      </c>
      <c r="E9" s="20">
        <f t="shared" si="3"/>
        <v>0.49</v>
      </c>
      <c r="F9" s="20">
        <f t="shared" si="3"/>
        <v>0.15</v>
      </c>
      <c r="G9" s="20">
        <f t="shared" si="3"/>
        <v>0.69</v>
      </c>
      <c r="H9" s="20">
        <f t="shared" si="3"/>
        <v>0.84</v>
      </c>
      <c r="I9" s="20">
        <f t="shared" si="3"/>
        <v>0.91</v>
      </c>
    </row>
    <row r="10" spans="1:9">
      <c r="A10" s="282" t="s">
        <v>10</v>
      </c>
      <c r="B10" s="8" t="s">
        <v>16</v>
      </c>
      <c r="C10" s="8" t="s">
        <v>17</v>
      </c>
      <c r="D10" s="19">
        <v>0.83333333333333337</v>
      </c>
      <c r="E10" s="19">
        <v>0.72222222222222221</v>
      </c>
      <c r="F10" s="19">
        <v>0.16666666666666666</v>
      </c>
      <c r="G10" s="19">
        <v>0.75</v>
      </c>
      <c r="H10" s="19">
        <v>0.86111111111111116</v>
      </c>
      <c r="I10" s="19">
        <v>0.94444444444444442</v>
      </c>
    </row>
    <row r="11" spans="1:9">
      <c r="A11" s="282" t="s">
        <v>10</v>
      </c>
      <c r="B11" s="8" t="s">
        <v>16</v>
      </c>
      <c r="C11" s="8" t="s">
        <v>18</v>
      </c>
      <c r="D11" s="19">
        <v>0.8125</v>
      </c>
      <c r="E11" s="19">
        <v>0.25</v>
      </c>
      <c r="F11" s="19">
        <v>0.125</v>
      </c>
      <c r="G11" s="19">
        <v>0.625</v>
      </c>
      <c r="H11" s="19">
        <v>0.8125</v>
      </c>
      <c r="I11" s="19">
        <v>0.875</v>
      </c>
    </row>
    <row r="12" spans="1:9">
      <c r="A12" s="281" t="s">
        <v>10</v>
      </c>
      <c r="B12" s="6" t="s">
        <v>19</v>
      </c>
      <c r="C12" s="10"/>
      <c r="D12" s="20">
        <f t="shared" ref="D12:I12" si="4">ROUND(AVERAGE(D13,D14,D15,D16),2)</f>
        <v>0.75</v>
      </c>
      <c r="E12" s="20">
        <f t="shared" si="4"/>
        <v>0.41</v>
      </c>
      <c r="F12" s="20">
        <f t="shared" si="4"/>
        <v>0.47</v>
      </c>
      <c r="G12" s="20">
        <f t="shared" si="4"/>
        <v>0.88</v>
      </c>
      <c r="H12" s="20">
        <f t="shared" si="4"/>
        <v>0.73</v>
      </c>
      <c r="I12" s="20">
        <f t="shared" si="4"/>
        <v>0.86</v>
      </c>
    </row>
    <row r="13" spans="1:9">
      <c r="A13" s="282" t="s">
        <v>10</v>
      </c>
      <c r="B13" s="8" t="s">
        <v>19</v>
      </c>
      <c r="C13" s="8" t="s">
        <v>20</v>
      </c>
      <c r="D13" s="19">
        <v>0.75675420875420885</v>
      </c>
      <c r="E13" s="19">
        <v>0.34150841750841748</v>
      </c>
      <c r="F13" s="19">
        <v>0.29121212121212114</v>
      </c>
      <c r="G13" s="19">
        <v>0.79501804713804713</v>
      </c>
      <c r="H13" s="19">
        <v>0.76548981298129815</v>
      </c>
      <c r="I13" s="19">
        <v>0.6958677441077441</v>
      </c>
    </row>
    <row r="14" spans="1:9">
      <c r="A14" s="282" t="s">
        <v>10</v>
      </c>
      <c r="B14" s="8" t="s">
        <v>19</v>
      </c>
      <c r="C14" s="8" t="s">
        <v>21</v>
      </c>
      <c r="D14" s="19">
        <v>0.5714285714285714</v>
      </c>
      <c r="E14" s="19">
        <v>0.14285714285714285</v>
      </c>
      <c r="F14" s="19">
        <v>0.7142857142857143</v>
      </c>
      <c r="G14" s="19">
        <v>0.9285714285714286</v>
      </c>
      <c r="H14" s="19">
        <v>0.5714285714285714</v>
      </c>
      <c r="I14" s="19">
        <v>1</v>
      </c>
    </row>
    <row r="15" spans="1:9">
      <c r="A15" s="282" t="s">
        <v>10</v>
      </c>
      <c r="B15" s="8" t="s">
        <v>19</v>
      </c>
      <c r="C15" s="8" t="s">
        <v>22</v>
      </c>
      <c r="D15" s="19">
        <v>0.99768000000000012</v>
      </c>
      <c r="E15" s="19">
        <v>0.75</v>
      </c>
      <c r="F15" s="19">
        <v>0.6</v>
      </c>
      <c r="G15" s="19">
        <v>0.97866666666666668</v>
      </c>
      <c r="H15" s="19">
        <v>0.99925333333333344</v>
      </c>
      <c r="I15" s="19">
        <v>0.98799999999999988</v>
      </c>
    </row>
    <row r="16" spans="1:9">
      <c r="A16" s="282" t="s">
        <v>10</v>
      </c>
      <c r="B16" s="8" t="s">
        <v>19</v>
      </c>
      <c r="C16" s="8" t="s">
        <v>23</v>
      </c>
      <c r="D16" s="19">
        <v>0.65530303030303028</v>
      </c>
      <c r="E16" s="19">
        <v>0.3996212121212121</v>
      </c>
      <c r="F16" s="19">
        <v>0.26452020202020199</v>
      </c>
      <c r="G16" s="19">
        <v>0.83017676767676762</v>
      </c>
      <c r="H16" s="19">
        <v>0.58530154486036845</v>
      </c>
      <c r="I16" s="19">
        <v>0.76262626262626265</v>
      </c>
    </row>
    <row r="17" spans="1:9">
      <c r="A17" s="281" t="s">
        <v>10</v>
      </c>
      <c r="B17" s="6" t="s">
        <v>24</v>
      </c>
      <c r="C17" s="10"/>
      <c r="D17" s="20">
        <v>0.67339220548977763</v>
      </c>
      <c r="E17" s="20">
        <v>3.8461538461538464E-2</v>
      </c>
      <c r="F17" s="20">
        <v>0.20249386566126201</v>
      </c>
      <c r="G17" s="20">
        <v>0.58707681081451479</v>
      </c>
      <c r="H17" s="20">
        <v>0.54640337487042434</v>
      </c>
      <c r="I17" s="20">
        <v>0.53637210906074273</v>
      </c>
    </row>
    <row r="18" spans="1:9">
      <c r="A18" s="281" t="s">
        <v>10</v>
      </c>
      <c r="B18" s="6" t="s">
        <v>25</v>
      </c>
      <c r="C18" s="10"/>
      <c r="D18" s="20">
        <f t="shared" ref="D18:I18" si="5">ROUND(AVERAGE(D19,D20,D21),2)</f>
        <v>0.84</v>
      </c>
      <c r="E18" s="20">
        <f t="shared" si="5"/>
        <v>0.28999999999999998</v>
      </c>
      <c r="F18" s="20">
        <f t="shared" si="5"/>
        <v>0.09</v>
      </c>
      <c r="G18" s="20">
        <f t="shared" si="5"/>
        <v>0.64</v>
      </c>
      <c r="H18" s="20">
        <f t="shared" si="5"/>
        <v>0.83</v>
      </c>
      <c r="I18" s="20">
        <f t="shared" si="5"/>
        <v>0.66</v>
      </c>
    </row>
    <row r="19" spans="1:9">
      <c r="A19" s="282" t="s">
        <v>10</v>
      </c>
      <c r="B19" s="8" t="s">
        <v>25</v>
      </c>
      <c r="C19" s="8" t="s">
        <v>26</v>
      </c>
      <c r="D19" s="19">
        <v>0.83333333333333337</v>
      </c>
      <c r="E19" s="19">
        <v>0.25</v>
      </c>
      <c r="F19" s="19">
        <v>0.16666666666666666</v>
      </c>
      <c r="G19" s="19">
        <v>0.58333333333333337</v>
      </c>
      <c r="H19" s="19">
        <v>0.75</v>
      </c>
      <c r="I19" s="19">
        <v>0.5</v>
      </c>
    </row>
    <row r="20" spans="1:9">
      <c r="A20" s="282" t="s">
        <v>10</v>
      </c>
      <c r="B20" s="8" t="s">
        <v>25</v>
      </c>
      <c r="C20" s="8" t="s">
        <v>27</v>
      </c>
      <c r="D20" s="19">
        <v>0.83333333333333337</v>
      </c>
      <c r="E20" s="19">
        <v>0.33333333333333331</v>
      </c>
      <c r="F20" s="19">
        <v>5.5555555555555552E-2</v>
      </c>
      <c r="G20" s="19">
        <v>0.44444444444444442</v>
      </c>
      <c r="H20" s="19">
        <v>0.88888888888888884</v>
      </c>
      <c r="I20" s="19">
        <v>0.66666666666666663</v>
      </c>
    </row>
    <row r="21" spans="1:9">
      <c r="A21" s="282" t="s">
        <v>10</v>
      </c>
      <c r="B21" s="8" t="s">
        <v>25</v>
      </c>
      <c r="C21" s="8" t="s">
        <v>28</v>
      </c>
      <c r="D21" s="19">
        <v>0.8571428571428571</v>
      </c>
      <c r="E21" s="19">
        <v>0.2857142857142857</v>
      </c>
      <c r="F21" s="19">
        <v>4.7619047619047616E-2</v>
      </c>
      <c r="G21" s="19">
        <v>0.88095238095238093</v>
      </c>
      <c r="H21" s="19">
        <v>0.8571428571428571</v>
      </c>
      <c r="I21" s="19">
        <v>0.80952380952380953</v>
      </c>
    </row>
    <row r="22" spans="1:9">
      <c r="A22" s="281" t="s">
        <v>10</v>
      </c>
      <c r="B22" s="6" t="s">
        <v>29</v>
      </c>
      <c r="C22" s="10"/>
      <c r="D22" s="20">
        <f t="shared" ref="D22:I22" si="6">ROUND(AVERAGE(D23,D24,D25,D26),2)</f>
        <v>0.71</v>
      </c>
      <c r="E22" s="20">
        <f t="shared" si="6"/>
        <v>0.43</v>
      </c>
      <c r="F22" s="20">
        <f t="shared" si="6"/>
        <v>0.5</v>
      </c>
      <c r="G22" s="20">
        <f t="shared" si="6"/>
        <v>0.56999999999999995</v>
      </c>
      <c r="H22" s="20">
        <f t="shared" si="6"/>
        <v>0.66</v>
      </c>
      <c r="I22" s="20">
        <f t="shared" si="6"/>
        <v>0.56000000000000005</v>
      </c>
    </row>
    <row r="23" spans="1:9">
      <c r="A23" s="282" t="s">
        <v>10</v>
      </c>
      <c r="B23" s="8" t="s">
        <v>29</v>
      </c>
      <c r="C23" s="8" t="s">
        <v>30</v>
      </c>
      <c r="D23" s="19">
        <v>0.5</v>
      </c>
      <c r="E23" s="19">
        <v>0.16666666666666666</v>
      </c>
      <c r="F23" s="21">
        <v>0.33333333333333331</v>
      </c>
      <c r="G23" s="21">
        <v>0.33333333333333331</v>
      </c>
      <c r="H23" s="19">
        <v>0.33333333333333331</v>
      </c>
      <c r="I23" s="19">
        <v>0.16666666666666666</v>
      </c>
    </row>
    <row r="24" spans="1:9">
      <c r="A24" s="282" t="s">
        <v>10</v>
      </c>
      <c r="B24" s="8" t="s">
        <v>29</v>
      </c>
      <c r="C24" s="8" t="s">
        <v>31</v>
      </c>
      <c r="D24" s="19">
        <v>0.7142857142857143</v>
      </c>
      <c r="E24" s="19">
        <v>0.2857142857142857</v>
      </c>
      <c r="F24" s="19">
        <v>0.42857142857142855</v>
      </c>
      <c r="G24" s="19">
        <v>0.5714285714285714</v>
      </c>
      <c r="H24" s="19">
        <v>0.5714285714285714</v>
      </c>
      <c r="I24" s="19">
        <v>0.5714285714285714</v>
      </c>
    </row>
    <row r="25" spans="1:9">
      <c r="A25" s="282" t="s">
        <v>10</v>
      </c>
      <c r="B25" s="8" t="s">
        <v>29</v>
      </c>
      <c r="C25" s="8" t="s">
        <v>32</v>
      </c>
      <c r="D25" s="19">
        <v>0.75</v>
      </c>
      <c r="E25" s="19">
        <v>0.5</v>
      </c>
      <c r="F25" s="19">
        <v>0.625</v>
      </c>
      <c r="G25" s="19">
        <v>0.875</v>
      </c>
      <c r="H25" s="19">
        <v>1</v>
      </c>
      <c r="I25" s="19">
        <v>0.75</v>
      </c>
    </row>
    <row r="26" spans="1:9">
      <c r="A26" s="282" t="s">
        <v>10</v>
      </c>
      <c r="B26" s="8" t="s">
        <v>29</v>
      </c>
      <c r="C26" s="8" t="s">
        <v>33</v>
      </c>
      <c r="D26" s="19">
        <v>0.875</v>
      </c>
      <c r="E26" s="19">
        <v>0.75</v>
      </c>
      <c r="F26" s="19">
        <v>0.625</v>
      </c>
      <c r="G26" s="19">
        <v>0.5</v>
      </c>
      <c r="H26" s="19">
        <v>0.75</v>
      </c>
      <c r="I26" s="19">
        <v>0.75</v>
      </c>
    </row>
    <row r="27" spans="1:9">
      <c r="A27" s="281" t="s">
        <v>10</v>
      </c>
      <c r="B27" s="6" t="s">
        <v>34</v>
      </c>
      <c r="C27" s="10"/>
      <c r="D27" s="20">
        <f t="shared" ref="D27:I27" si="7">ROUND(AVERAGE(D28,D29),2)</f>
        <v>0.47</v>
      </c>
      <c r="E27" s="20">
        <f t="shared" si="7"/>
        <v>0.28999999999999998</v>
      </c>
      <c r="F27" s="20">
        <f t="shared" si="7"/>
        <v>0.21</v>
      </c>
      <c r="G27" s="20">
        <f t="shared" si="7"/>
        <v>0.67</v>
      </c>
      <c r="H27" s="20">
        <f t="shared" si="7"/>
        <v>0.76</v>
      </c>
      <c r="I27" s="20">
        <f t="shared" si="7"/>
        <v>0.67</v>
      </c>
    </row>
    <row r="28" spans="1:9">
      <c r="A28" s="282" t="s">
        <v>10</v>
      </c>
      <c r="B28" s="8" t="s">
        <v>34</v>
      </c>
      <c r="C28" s="8" t="s">
        <v>35</v>
      </c>
      <c r="D28" s="19">
        <v>0.54166666666666663</v>
      </c>
      <c r="E28" s="19">
        <v>0.33333333333333331</v>
      </c>
      <c r="F28" s="19">
        <v>0.20833333333333334</v>
      </c>
      <c r="G28" s="19">
        <v>0.58333333333333337</v>
      </c>
      <c r="H28" s="19">
        <v>0.70833333333333337</v>
      </c>
      <c r="I28" s="19">
        <v>0.70833333333333337</v>
      </c>
    </row>
    <row r="29" spans="1:9">
      <c r="A29" s="282" t="s">
        <v>10</v>
      </c>
      <c r="B29" s="8" t="s">
        <v>34</v>
      </c>
      <c r="C29" s="8" t="s">
        <v>36</v>
      </c>
      <c r="D29" s="19">
        <v>0.39232716049382721</v>
      </c>
      <c r="E29" s="19">
        <v>0.25051851851851858</v>
      </c>
      <c r="F29" s="19">
        <v>0.21143809523809523</v>
      </c>
      <c r="G29" s="19">
        <v>0.76609347442680786</v>
      </c>
      <c r="H29" s="19">
        <v>0.81018518518518523</v>
      </c>
      <c r="I29" s="19">
        <v>0.62578756613756614</v>
      </c>
    </row>
    <row r="30" spans="1:9">
      <c r="A30" s="281" t="s">
        <v>10</v>
      </c>
      <c r="B30" s="6" t="s">
        <v>37</v>
      </c>
      <c r="C30" s="10"/>
      <c r="D30" s="20">
        <f t="shared" ref="D30:I30" si="8">ROUND(AVERAGE(D31,D32,D33),2)</f>
        <v>0.88</v>
      </c>
      <c r="E30" s="20">
        <f t="shared" si="8"/>
        <v>0.52</v>
      </c>
      <c r="F30" s="20">
        <f t="shared" si="8"/>
        <v>0.49</v>
      </c>
      <c r="G30" s="20">
        <f t="shared" si="8"/>
        <v>0.79</v>
      </c>
      <c r="H30" s="20">
        <f t="shared" si="8"/>
        <v>0.65</v>
      </c>
      <c r="I30" s="20">
        <f t="shared" si="8"/>
        <v>0.51</v>
      </c>
    </row>
    <row r="31" spans="1:9">
      <c r="A31" s="282" t="s">
        <v>10</v>
      </c>
      <c r="B31" s="8" t="s">
        <v>37</v>
      </c>
      <c r="C31" s="8" t="s">
        <v>38</v>
      </c>
      <c r="D31" s="19">
        <v>0.72521800038280881</v>
      </c>
      <c r="E31" s="19">
        <v>0.15941751632360746</v>
      </c>
      <c r="F31" s="19">
        <v>0.3830217204624346</v>
      </c>
      <c r="G31" s="19">
        <v>0.505104927808677</v>
      </c>
      <c r="H31" s="19">
        <v>0.50762769715563871</v>
      </c>
      <c r="I31" s="19">
        <v>0.38328891196492443</v>
      </c>
    </row>
    <row r="32" spans="1:9">
      <c r="A32" s="282" t="s">
        <v>10</v>
      </c>
      <c r="B32" s="8" t="s">
        <v>37</v>
      </c>
      <c r="C32" s="8" t="s">
        <v>39</v>
      </c>
      <c r="D32" s="19">
        <v>1</v>
      </c>
      <c r="E32" s="19">
        <v>0.6</v>
      </c>
      <c r="F32" s="19">
        <v>0.4</v>
      </c>
      <c r="G32" s="19">
        <v>0.9</v>
      </c>
      <c r="H32" s="19">
        <v>0.65</v>
      </c>
      <c r="I32" s="19">
        <v>0.4</v>
      </c>
    </row>
    <row r="33" spans="1:9">
      <c r="A33" s="282" t="s">
        <v>10</v>
      </c>
      <c r="B33" s="8" t="s">
        <v>37</v>
      </c>
      <c r="C33" s="8" t="s">
        <v>40</v>
      </c>
      <c r="D33" s="19">
        <v>0.9</v>
      </c>
      <c r="E33" s="19">
        <v>0.8</v>
      </c>
      <c r="F33" s="19">
        <v>0.7</v>
      </c>
      <c r="G33" s="19">
        <v>0.95</v>
      </c>
      <c r="H33" s="19">
        <v>0.8</v>
      </c>
      <c r="I33" s="19">
        <v>0.75</v>
      </c>
    </row>
    <row r="34" spans="1:9">
      <c r="A34" s="281" t="s">
        <v>10</v>
      </c>
      <c r="B34" s="6" t="s">
        <v>41</v>
      </c>
      <c r="C34" s="10"/>
      <c r="D34" s="20">
        <f t="shared" ref="D34:I34" si="9">ROUND(AVERAGE(D35,D36,D37),2)</f>
        <v>0.59</v>
      </c>
      <c r="E34" s="20">
        <f t="shared" si="9"/>
        <v>0.52</v>
      </c>
      <c r="F34" s="20">
        <f t="shared" si="9"/>
        <v>0.52</v>
      </c>
      <c r="G34" s="20">
        <f t="shared" si="9"/>
        <v>0.72</v>
      </c>
      <c r="H34" s="20">
        <f t="shared" si="9"/>
        <v>0.68</v>
      </c>
      <c r="I34" s="20">
        <f t="shared" si="9"/>
        <v>0.72</v>
      </c>
    </row>
    <row r="35" spans="1:9">
      <c r="A35" s="282" t="s">
        <v>10</v>
      </c>
      <c r="B35" s="8" t="s">
        <v>41</v>
      </c>
      <c r="C35" s="8" t="s">
        <v>42</v>
      </c>
      <c r="D35" s="19">
        <v>0.64444444444444438</v>
      </c>
      <c r="E35" s="19">
        <v>0.31481481481481483</v>
      </c>
      <c r="F35" s="19">
        <v>0.53703703703703709</v>
      </c>
      <c r="G35" s="19">
        <v>0.68888888888888877</v>
      </c>
      <c r="H35" s="19">
        <v>0.61851851851851847</v>
      </c>
      <c r="I35" s="19">
        <v>0.67037037037037039</v>
      </c>
    </row>
    <row r="36" spans="1:9">
      <c r="A36" s="282" t="s">
        <v>10</v>
      </c>
      <c r="B36" s="8" t="s">
        <v>41</v>
      </c>
      <c r="C36" s="8" t="s">
        <v>43</v>
      </c>
      <c r="D36" s="19">
        <v>0.75</v>
      </c>
      <c r="E36" s="19">
        <v>0.6428571428571429</v>
      </c>
      <c r="F36" s="19">
        <v>0.5</v>
      </c>
      <c r="G36" s="19">
        <v>0.75</v>
      </c>
      <c r="H36" s="19">
        <v>0.75</v>
      </c>
      <c r="I36" s="19">
        <v>0.7857142857142857</v>
      </c>
    </row>
    <row r="37" spans="1:9">
      <c r="A37" s="282" t="s">
        <v>10</v>
      </c>
      <c r="B37" s="8" t="s">
        <v>41</v>
      </c>
      <c r="C37" s="8" t="s">
        <v>44</v>
      </c>
      <c r="D37" s="19">
        <v>0.38206773618538326</v>
      </c>
      <c r="E37" s="19">
        <v>0.61454545454545451</v>
      </c>
      <c r="F37" s="19">
        <v>0.52688057040998215</v>
      </c>
      <c r="G37" s="19">
        <v>0.71743315508021399</v>
      </c>
      <c r="H37" s="19">
        <v>0.67358288770053476</v>
      </c>
      <c r="I37" s="19">
        <v>0.69475935828877</v>
      </c>
    </row>
    <row r="38" spans="1:9">
      <c r="A38" s="280" t="s">
        <v>45</v>
      </c>
      <c r="B38" s="4"/>
      <c r="C38" s="12"/>
      <c r="D38" s="22">
        <f t="shared" ref="D38:I38" si="10">ROUND(AVERAGE(D39,D43,D48,D53,D56),2)</f>
        <v>0.63</v>
      </c>
      <c r="E38" s="22">
        <f t="shared" si="10"/>
        <v>0.54</v>
      </c>
      <c r="F38" s="22">
        <f t="shared" si="10"/>
        <v>0.48</v>
      </c>
      <c r="G38" s="22">
        <f t="shared" si="10"/>
        <v>0.74</v>
      </c>
      <c r="H38" s="22">
        <f t="shared" si="10"/>
        <v>0.82</v>
      </c>
      <c r="I38" s="22">
        <f t="shared" si="10"/>
        <v>0.78</v>
      </c>
    </row>
    <row r="39" spans="1:9">
      <c r="A39" s="281" t="s">
        <v>45</v>
      </c>
      <c r="B39" s="6" t="s">
        <v>46</v>
      </c>
      <c r="C39" s="10"/>
      <c r="D39" s="20">
        <f t="shared" ref="D39:I39" si="11">ROUND(AVERAGE(D40,D41,D42),2)</f>
        <v>0.6</v>
      </c>
      <c r="E39" s="20">
        <f t="shared" si="11"/>
        <v>0.44</v>
      </c>
      <c r="F39" s="20">
        <f t="shared" si="11"/>
        <v>0.4</v>
      </c>
      <c r="G39" s="20">
        <f t="shared" si="11"/>
        <v>0.73</v>
      </c>
      <c r="H39" s="20">
        <f t="shared" si="11"/>
        <v>0.71</v>
      </c>
      <c r="I39" s="20">
        <f t="shared" si="11"/>
        <v>0.76</v>
      </c>
    </row>
    <row r="40" spans="1:9">
      <c r="A40" s="282" t="s">
        <v>45</v>
      </c>
      <c r="B40" s="8" t="s">
        <v>46</v>
      </c>
      <c r="C40" s="8" t="s">
        <v>47</v>
      </c>
      <c r="D40" s="23">
        <v>0.83</v>
      </c>
      <c r="E40" s="23">
        <v>0.6</v>
      </c>
      <c r="F40" s="23">
        <v>0.47</v>
      </c>
      <c r="G40" s="19">
        <v>0.85</v>
      </c>
      <c r="H40" s="23">
        <v>0.71</v>
      </c>
      <c r="I40" s="23">
        <v>0.71</v>
      </c>
    </row>
    <row r="41" spans="1:9">
      <c r="A41" s="282" t="s">
        <v>45</v>
      </c>
      <c r="B41" s="8" t="s">
        <v>46</v>
      </c>
      <c r="C41" s="8" t="s">
        <v>48</v>
      </c>
      <c r="D41" s="23">
        <v>0.47</v>
      </c>
      <c r="E41" s="23">
        <v>0.32</v>
      </c>
      <c r="F41" s="23">
        <v>0.44</v>
      </c>
      <c r="G41" s="23">
        <v>0.69</v>
      </c>
      <c r="H41" s="23">
        <v>0.62</v>
      </c>
      <c r="I41" s="23">
        <v>0.84</v>
      </c>
    </row>
    <row r="42" spans="1:9">
      <c r="A42" s="282" t="s">
        <v>45</v>
      </c>
      <c r="B42" s="8" t="s">
        <v>46</v>
      </c>
      <c r="C42" s="8" t="s">
        <v>49</v>
      </c>
      <c r="D42" s="23">
        <v>0.5</v>
      </c>
      <c r="E42" s="23">
        <v>0.4</v>
      </c>
      <c r="F42" s="23">
        <v>0.3</v>
      </c>
      <c r="G42" s="23">
        <v>0.66</v>
      </c>
      <c r="H42" s="23">
        <v>0.79</v>
      </c>
      <c r="I42" s="23">
        <v>0.74</v>
      </c>
    </row>
    <row r="43" spans="1:9">
      <c r="A43" s="281" t="s">
        <v>45</v>
      </c>
      <c r="B43" s="6" t="s">
        <v>50</v>
      </c>
      <c r="C43" s="10"/>
      <c r="D43" s="20">
        <f t="shared" ref="D43:I43" si="12">ROUND(AVERAGE(D44,D45,D46,D47),2)</f>
        <v>0.73</v>
      </c>
      <c r="E43" s="20">
        <f t="shared" si="12"/>
        <v>0.6</v>
      </c>
      <c r="F43" s="20">
        <f t="shared" si="12"/>
        <v>0.5</v>
      </c>
      <c r="G43" s="20">
        <f t="shared" si="12"/>
        <v>0.94</v>
      </c>
      <c r="H43" s="20">
        <f t="shared" si="12"/>
        <v>0.95</v>
      </c>
      <c r="I43" s="20">
        <f t="shared" si="12"/>
        <v>0.9</v>
      </c>
    </row>
    <row r="44" spans="1:9">
      <c r="A44" s="282" t="s">
        <v>45</v>
      </c>
      <c r="B44" s="8" t="s">
        <v>50</v>
      </c>
      <c r="C44" s="8" t="s">
        <v>51</v>
      </c>
      <c r="D44" s="19">
        <v>0.2</v>
      </c>
      <c r="E44" s="19">
        <v>0.40120000000000006</v>
      </c>
      <c r="F44" s="19">
        <v>0.69199999999999995</v>
      </c>
      <c r="G44" s="19">
        <v>0.83399999999999996</v>
      </c>
      <c r="H44" s="19">
        <v>0.998</v>
      </c>
      <c r="I44" s="19">
        <v>0.8</v>
      </c>
    </row>
    <row r="45" spans="1:9">
      <c r="A45" s="282" t="s">
        <v>45</v>
      </c>
      <c r="B45" s="8" t="s">
        <v>50</v>
      </c>
      <c r="C45" s="8" t="s">
        <v>52</v>
      </c>
      <c r="D45" s="19">
        <v>0.95</v>
      </c>
      <c r="E45" s="19">
        <v>0.78</v>
      </c>
      <c r="F45" s="19">
        <v>0.57999999999999996</v>
      </c>
      <c r="G45" s="19">
        <v>1</v>
      </c>
      <c r="H45" s="19">
        <v>0.95</v>
      </c>
      <c r="I45" s="19">
        <v>0.9</v>
      </c>
    </row>
    <row r="46" spans="1:9">
      <c r="A46" s="282" t="s">
        <v>45</v>
      </c>
      <c r="B46" s="8" t="s">
        <v>50</v>
      </c>
      <c r="C46" s="8" t="s">
        <v>53</v>
      </c>
      <c r="D46" s="19">
        <v>0.75</v>
      </c>
      <c r="E46" s="19">
        <v>0.5</v>
      </c>
      <c r="F46" s="19">
        <v>0.16666666666666666</v>
      </c>
      <c r="G46" s="21">
        <v>0.91666666666666663</v>
      </c>
      <c r="H46" s="21">
        <v>0.91666666666666663</v>
      </c>
      <c r="I46" s="19">
        <v>0.91666666666666663</v>
      </c>
    </row>
    <row r="47" spans="1:9">
      <c r="A47" s="282" t="s">
        <v>45</v>
      </c>
      <c r="B47" s="8" t="s">
        <v>50</v>
      </c>
      <c r="C47" s="8" t="s">
        <v>54</v>
      </c>
      <c r="D47" s="19">
        <v>1</v>
      </c>
      <c r="E47" s="19">
        <v>0.7142857142857143</v>
      </c>
      <c r="F47" s="19">
        <v>0.5714285714285714</v>
      </c>
      <c r="G47" s="21">
        <v>1</v>
      </c>
      <c r="H47" s="19">
        <v>0.9285714285714286</v>
      </c>
      <c r="I47" s="19">
        <v>1</v>
      </c>
    </row>
    <row r="48" spans="1:9">
      <c r="A48" s="281" t="s">
        <v>45</v>
      </c>
      <c r="B48" s="6" t="s">
        <v>55</v>
      </c>
      <c r="C48" s="10"/>
      <c r="D48" s="24">
        <f t="shared" ref="D48:I48" si="13">ROUND(AVERAGE(D49,D50,D51,D52),2)</f>
        <v>0.59</v>
      </c>
      <c r="E48" s="24">
        <f t="shared" si="13"/>
        <v>0.59</v>
      </c>
      <c r="F48" s="24">
        <f t="shared" si="13"/>
        <v>0.63</v>
      </c>
      <c r="G48" s="24">
        <f t="shared" si="13"/>
        <v>0.68</v>
      </c>
      <c r="H48" s="24">
        <f t="shared" si="13"/>
        <v>0.87</v>
      </c>
      <c r="I48" s="24">
        <f t="shared" si="13"/>
        <v>0.79</v>
      </c>
    </row>
    <row r="49" spans="1:9">
      <c r="A49" s="282" t="s">
        <v>45</v>
      </c>
      <c r="B49" s="8" t="s">
        <v>55</v>
      </c>
      <c r="C49" s="8" t="s">
        <v>56</v>
      </c>
      <c r="D49" s="23">
        <v>0.26</v>
      </c>
      <c r="E49" s="23">
        <v>0.36</v>
      </c>
      <c r="F49" s="25">
        <v>0.17</v>
      </c>
      <c r="G49" s="23">
        <v>0.46</v>
      </c>
      <c r="H49" s="23">
        <v>0.65</v>
      </c>
      <c r="I49" s="23">
        <v>0.65</v>
      </c>
    </row>
    <row r="50" spans="1:9">
      <c r="A50" s="282" t="s">
        <v>45</v>
      </c>
      <c r="B50" s="8" t="s">
        <v>55</v>
      </c>
      <c r="C50" s="8" t="s">
        <v>57</v>
      </c>
      <c r="D50" s="23">
        <v>1</v>
      </c>
      <c r="E50" s="23">
        <v>1</v>
      </c>
      <c r="F50" s="23">
        <v>1</v>
      </c>
      <c r="G50" s="23">
        <v>1</v>
      </c>
      <c r="H50" s="23">
        <v>1</v>
      </c>
      <c r="I50" s="23">
        <v>1</v>
      </c>
    </row>
    <row r="51" spans="1:9">
      <c r="A51" s="282" t="s">
        <v>45</v>
      </c>
      <c r="B51" s="8" t="s">
        <v>55</v>
      </c>
      <c r="C51" s="8" t="s">
        <v>58</v>
      </c>
      <c r="D51" s="23">
        <v>0.33</v>
      </c>
      <c r="E51" s="23">
        <v>0.33</v>
      </c>
      <c r="F51" s="23">
        <v>0.33</v>
      </c>
      <c r="G51" s="23">
        <v>0.83</v>
      </c>
      <c r="H51" s="23">
        <v>0.83</v>
      </c>
      <c r="I51" s="23">
        <v>0.67</v>
      </c>
    </row>
    <row r="52" spans="1:9">
      <c r="A52" s="282" t="s">
        <v>45</v>
      </c>
      <c r="B52" s="8" t="s">
        <v>55</v>
      </c>
      <c r="C52" s="8" t="s">
        <v>59</v>
      </c>
      <c r="D52" s="23">
        <v>0.75</v>
      </c>
      <c r="E52" s="23">
        <v>0.67</v>
      </c>
      <c r="F52" s="23">
        <v>1</v>
      </c>
      <c r="G52" s="23">
        <v>0.42</v>
      </c>
      <c r="H52" s="23">
        <v>1</v>
      </c>
      <c r="I52" s="23">
        <v>0.83</v>
      </c>
    </row>
    <row r="53" spans="1:9">
      <c r="A53" s="281" t="s">
        <v>45</v>
      </c>
      <c r="B53" s="6" t="s">
        <v>60</v>
      </c>
      <c r="C53" s="10"/>
      <c r="D53" s="20">
        <f t="shared" ref="D53:I53" si="14">ROUND(AVERAGE(D54,D55),2)</f>
        <v>0.6</v>
      </c>
      <c r="E53" s="20">
        <f t="shared" si="14"/>
        <v>0.61</v>
      </c>
      <c r="F53" s="20">
        <f t="shared" si="14"/>
        <v>0.4</v>
      </c>
      <c r="G53" s="20">
        <f t="shared" si="14"/>
        <v>0.71</v>
      </c>
      <c r="H53" s="20">
        <f t="shared" si="14"/>
        <v>0.94</v>
      </c>
      <c r="I53" s="20">
        <f t="shared" si="14"/>
        <v>0.74</v>
      </c>
    </row>
    <row r="54" spans="1:9">
      <c r="A54" s="282" t="s">
        <v>45</v>
      </c>
      <c r="B54" s="8" t="s">
        <v>60</v>
      </c>
      <c r="C54" s="8" t="s">
        <v>61</v>
      </c>
      <c r="D54" s="19">
        <v>0.54281045751633983</v>
      </c>
      <c r="E54" s="19">
        <v>0.81666666666666665</v>
      </c>
      <c r="F54" s="19">
        <v>0.60040849673202612</v>
      </c>
      <c r="G54" s="19">
        <v>0.68848039215686274</v>
      </c>
      <c r="H54" s="19">
        <v>0.88439542483660127</v>
      </c>
      <c r="I54" s="19">
        <v>0.67352941176470582</v>
      </c>
    </row>
    <row r="55" spans="1:9">
      <c r="A55" s="282" t="s">
        <v>45</v>
      </c>
      <c r="B55" s="8" t="s">
        <v>60</v>
      </c>
      <c r="C55" s="8" t="s">
        <v>62</v>
      </c>
      <c r="D55" s="19">
        <v>0.65</v>
      </c>
      <c r="E55" s="19">
        <v>0.4</v>
      </c>
      <c r="F55" s="19">
        <v>0.2</v>
      </c>
      <c r="G55" s="19">
        <v>0.72499999999999998</v>
      </c>
      <c r="H55" s="19">
        <v>1</v>
      </c>
      <c r="I55" s="19">
        <v>0.8</v>
      </c>
    </row>
    <row r="56" spans="1:9">
      <c r="A56" s="281" t="s">
        <v>45</v>
      </c>
      <c r="B56" s="6" t="s">
        <v>63</v>
      </c>
      <c r="C56" s="10"/>
      <c r="D56" s="20">
        <f t="shared" ref="D56:I56" si="15">ROUND(AVERAGE(D57,D58,D59,D60,D61,D62),2)</f>
        <v>0.63</v>
      </c>
      <c r="E56" s="20">
        <f t="shared" si="15"/>
        <v>0.46</v>
      </c>
      <c r="F56" s="20">
        <f t="shared" si="15"/>
        <v>0.48</v>
      </c>
      <c r="G56" s="20">
        <f t="shared" si="15"/>
        <v>0.63</v>
      </c>
      <c r="H56" s="20">
        <f t="shared" si="15"/>
        <v>0.61</v>
      </c>
      <c r="I56" s="20">
        <f t="shared" si="15"/>
        <v>0.71</v>
      </c>
    </row>
    <row r="57" spans="1:9">
      <c r="A57" s="282" t="s">
        <v>45</v>
      </c>
      <c r="B57" s="8" t="s">
        <v>63</v>
      </c>
      <c r="C57" s="8" t="s">
        <v>64</v>
      </c>
      <c r="D57" s="19">
        <v>0.85000000000000009</v>
      </c>
      <c r="E57" s="19">
        <v>0.45833333333333331</v>
      </c>
      <c r="F57" s="19">
        <v>0.41666666666666669</v>
      </c>
      <c r="G57" s="19">
        <v>0.66666666666666674</v>
      </c>
      <c r="H57" s="19">
        <v>0.66666666666666674</v>
      </c>
      <c r="I57" s="19">
        <v>0.625</v>
      </c>
    </row>
    <row r="58" spans="1:9">
      <c r="A58" s="282" t="s">
        <v>45</v>
      </c>
      <c r="B58" s="8" t="s">
        <v>63</v>
      </c>
      <c r="C58" s="8" t="s">
        <v>65</v>
      </c>
      <c r="D58" s="19">
        <v>0.83333333333333337</v>
      </c>
      <c r="E58" s="21">
        <v>0.375</v>
      </c>
      <c r="F58" s="21">
        <v>0.625</v>
      </c>
      <c r="G58" s="19">
        <v>0.625</v>
      </c>
      <c r="H58" s="19">
        <v>0.75</v>
      </c>
      <c r="I58" s="19">
        <v>0.75</v>
      </c>
    </row>
    <row r="59" spans="1:9">
      <c r="A59" s="282" t="s">
        <v>45</v>
      </c>
      <c r="B59" s="8" t="s">
        <v>63</v>
      </c>
      <c r="C59" s="8" t="s">
        <v>66</v>
      </c>
      <c r="D59" s="19">
        <v>0.83333333333333337</v>
      </c>
      <c r="E59" s="19">
        <v>0.6875</v>
      </c>
      <c r="F59" s="19">
        <v>0.375</v>
      </c>
      <c r="G59" s="19">
        <v>0.875</v>
      </c>
      <c r="H59" s="19">
        <v>0.8125</v>
      </c>
      <c r="I59" s="19">
        <v>0.75</v>
      </c>
    </row>
    <row r="60" spans="1:9">
      <c r="A60" s="282" t="s">
        <v>45</v>
      </c>
      <c r="B60" s="8" t="s">
        <v>63</v>
      </c>
      <c r="C60" s="8" t="s">
        <v>67</v>
      </c>
      <c r="D60" s="21">
        <v>0.5</v>
      </c>
      <c r="E60" s="19">
        <v>0.5625</v>
      </c>
      <c r="F60" s="21">
        <v>0.75</v>
      </c>
      <c r="G60" s="19">
        <v>0.5625</v>
      </c>
      <c r="H60" s="19">
        <v>0.6875</v>
      </c>
      <c r="I60" s="21">
        <v>1</v>
      </c>
    </row>
    <row r="61" spans="1:9">
      <c r="A61" s="282" t="s">
        <v>45</v>
      </c>
      <c r="B61" s="8" t="s">
        <v>63</v>
      </c>
      <c r="C61" s="8" t="s">
        <v>68</v>
      </c>
      <c r="D61" s="19">
        <v>0.25</v>
      </c>
      <c r="E61" s="19">
        <v>0.1875</v>
      </c>
      <c r="F61" s="21">
        <v>0.1875</v>
      </c>
      <c r="G61" s="19">
        <v>0.5625</v>
      </c>
      <c r="H61" s="19">
        <v>0.25</v>
      </c>
      <c r="I61" s="19">
        <v>0.625</v>
      </c>
    </row>
    <row r="62" spans="1:9">
      <c r="A62" s="282" t="s">
        <v>45</v>
      </c>
      <c r="B62" s="8" t="s">
        <v>63</v>
      </c>
      <c r="C62" s="8" t="s">
        <v>69</v>
      </c>
      <c r="D62" s="19">
        <v>0.5</v>
      </c>
      <c r="E62" s="19">
        <v>0.5</v>
      </c>
      <c r="F62" s="19">
        <v>0.5</v>
      </c>
      <c r="G62" s="21">
        <v>0.5</v>
      </c>
      <c r="H62" s="19">
        <v>0.5</v>
      </c>
      <c r="I62" s="19">
        <v>0.5</v>
      </c>
    </row>
    <row r="63" spans="1:9">
      <c r="A63" s="280" t="s">
        <v>70</v>
      </c>
      <c r="B63" s="12"/>
      <c r="C63" s="12"/>
      <c r="D63" s="26">
        <f t="shared" ref="D63:I63" si="16">ROUND(AVERAGE(D64,D70,D75,D81),2)</f>
        <v>0.55000000000000004</v>
      </c>
      <c r="E63" s="26">
        <f t="shared" si="16"/>
        <v>0.49</v>
      </c>
      <c r="F63" s="26">
        <f t="shared" si="16"/>
        <v>0.73</v>
      </c>
      <c r="G63" s="26">
        <f t="shared" si="16"/>
        <v>0.57999999999999996</v>
      </c>
      <c r="H63" s="26">
        <f t="shared" si="16"/>
        <v>0.62</v>
      </c>
      <c r="I63" s="26">
        <f t="shared" si="16"/>
        <v>0.68</v>
      </c>
    </row>
    <row r="64" spans="1:9">
      <c r="A64" s="281" t="s">
        <v>70</v>
      </c>
      <c r="B64" s="6" t="s">
        <v>71</v>
      </c>
      <c r="C64" s="10"/>
      <c r="D64" s="20">
        <f t="shared" ref="D64:I64" si="17">ROUND(AVERAGE(D65,D66,D67,D68,D69),2)</f>
        <v>0.5</v>
      </c>
      <c r="E64" s="20">
        <f t="shared" si="17"/>
        <v>0.42</v>
      </c>
      <c r="F64" s="20">
        <f t="shared" si="17"/>
        <v>0.8</v>
      </c>
      <c r="G64" s="20">
        <f t="shared" si="17"/>
        <v>0.5</v>
      </c>
      <c r="H64" s="20">
        <f t="shared" si="17"/>
        <v>0.61</v>
      </c>
      <c r="I64" s="20">
        <f t="shared" si="17"/>
        <v>0.63</v>
      </c>
    </row>
    <row r="65" spans="1:9">
      <c r="A65" s="282" t="s">
        <v>70</v>
      </c>
      <c r="B65" s="8" t="s">
        <v>71</v>
      </c>
      <c r="C65" s="8" t="s">
        <v>72</v>
      </c>
      <c r="D65" s="19">
        <v>0.37216628962742476</v>
      </c>
      <c r="E65" s="19">
        <v>8.9689545813189303E-2</v>
      </c>
      <c r="F65" s="19">
        <v>0.81818181818181823</v>
      </c>
      <c r="G65" s="19">
        <v>0.56350089073088439</v>
      </c>
      <c r="H65" s="19">
        <v>0.57958219404829547</v>
      </c>
      <c r="I65" s="19">
        <v>0.71089545430281043</v>
      </c>
    </row>
    <row r="66" spans="1:9">
      <c r="A66" s="282" t="s">
        <v>70</v>
      </c>
      <c r="B66" s="8" t="s">
        <v>71</v>
      </c>
      <c r="C66" s="8" t="s">
        <v>73</v>
      </c>
      <c r="D66" s="19">
        <v>0.75636769163182538</v>
      </c>
      <c r="E66" s="19">
        <v>0.76371542444986251</v>
      </c>
      <c r="F66" s="19">
        <v>0.81825276872112407</v>
      </c>
      <c r="G66" s="19">
        <v>0.53467574997098788</v>
      </c>
      <c r="H66" s="19">
        <v>0.76822764104007457</v>
      </c>
      <c r="I66" s="19">
        <v>0.66137566137566139</v>
      </c>
    </row>
    <row r="67" spans="1:9">
      <c r="A67" s="282" t="s">
        <v>70</v>
      </c>
      <c r="B67" s="8" t="s">
        <v>71</v>
      </c>
      <c r="C67" s="8" t="s">
        <v>74</v>
      </c>
      <c r="D67" s="19">
        <v>0.68177137995922743</v>
      </c>
      <c r="E67" s="19">
        <v>0.50868961453386652</v>
      </c>
      <c r="F67" s="19">
        <v>0.79377559540553633</v>
      </c>
      <c r="G67" s="19">
        <v>0.41197134254270351</v>
      </c>
      <c r="H67" s="19">
        <v>0.57846681317784399</v>
      </c>
      <c r="I67" s="19">
        <v>0.62125631637965073</v>
      </c>
    </row>
    <row r="68" spans="1:9">
      <c r="A68" s="282" t="s">
        <v>70</v>
      </c>
      <c r="B68" s="8" t="s">
        <v>71</v>
      </c>
      <c r="C68" s="8" t="s">
        <v>75</v>
      </c>
      <c r="D68" s="19">
        <v>0.35955000000001591</v>
      </c>
      <c r="E68" s="19">
        <v>0.25</v>
      </c>
      <c r="F68" s="19">
        <v>0.67149038079001333</v>
      </c>
      <c r="G68" s="19">
        <v>0.48718681917211892</v>
      </c>
      <c r="H68" s="19">
        <v>0.19791666666667967</v>
      </c>
      <c r="I68" s="19">
        <v>0.40631530264279631</v>
      </c>
    </row>
    <row r="69" spans="1:9">
      <c r="A69" s="282" t="s">
        <v>70</v>
      </c>
      <c r="B69" s="8" t="s">
        <v>71</v>
      </c>
      <c r="C69" s="8" t="s">
        <v>76</v>
      </c>
      <c r="D69" s="19">
        <v>0.34747121158854</v>
      </c>
      <c r="E69" s="19">
        <v>0.46620576734059543</v>
      </c>
      <c r="F69" s="19">
        <v>0.89997988206289137</v>
      </c>
      <c r="G69" s="19">
        <v>0.50795450157412625</v>
      </c>
      <c r="H69" s="19">
        <v>0.9084071036611725</v>
      </c>
      <c r="I69" s="19">
        <v>0.74177434020226707</v>
      </c>
    </row>
    <row r="70" spans="1:9">
      <c r="A70" s="281" t="s">
        <v>70</v>
      </c>
      <c r="B70" s="6" t="s">
        <v>77</v>
      </c>
      <c r="C70" s="10"/>
      <c r="D70" s="20">
        <f t="shared" ref="D70:I70" si="18">ROUND(AVERAGE(D71,D72,D73,D74),2)</f>
        <v>0.62</v>
      </c>
      <c r="E70" s="20">
        <f t="shared" si="18"/>
        <v>0.57999999999999996</v>
      </c>
      <c r="F70" s="20">
        <f t="shared" si="18"/>
        <v>0.7</v>
      </c>
      <c r="G70" s="20">
        <f t="shared" si="18"/>
        <v>0.66</v>
      </c>
      <c r="H70" s="20">
        <f t="shared" si="18"/>
        <v>0.64</v>
      </c>
      <c r="I70" s="20">
        <f t="shared" si="18"/>
        <v>0.73</v>
      </c>
    </row>
    <row r="71" spans="1:9">
      <c r="A71" s="282" t="s">
        <v>70</v>
      </c>
      <c r="B71" s="8" t="s">
        <v>77</v>
      </c>
      <c r="C71" s="8" t="s">
        <v>78</v>
      </c>
      <c r="D71" s="19">
        <v>0.39653534210988606</v>
      </c>
      <c r="E71" s="19">
        <v>0.33447932989352036</v>
      </c>
      <c r="F71" s="19">
        <v>0.66192492352040355</v>
      </c>
      <c r="G71" s="19">
        <v>0.5094751337996386</v>
      </c>
      <c r="H71" s="19">
        <v>0.35461313754563828</v>
      </c>
      <c r="I71" s="19">
        <v>0.5399071233831636</v>
      </c>
    </row>
    <row r="72" spans="1:9">
      <c r="A72" s="282" t="s">
        <v>70</v>
      </c>
      <c r="B72" s="8" t="s">
        <v>77</v>
      </c>
      <c r="C72" s="8" t="s">
        <v>79</v>
      </c>
      <c r="D72" s="19">
        <v>0.48839360451328012</v>
      </c>
      <c r="E72" s="19">
        <v>0.64830749931650933</v>
      </c>
      <c r="F72" s="19">
        <v>0.6515360983102918</v>
      </c>
      <c r="G72" s="19">
        <v>0.44850303002650499</v>
      </c>
      <c r="H72" s="19">
        <v>0.58341663659453502</v>
      </c>
      <c r="I72" s="19">
        <v>0.73353421171610245</v>
      </c>
    </row>
    <row r="73" spans="1:9">
      <c r="A73" s="282" t="s">
        <v>70</v>
      </c>
      <c r="B73" s="8" t="s">
        <v>77</v>
      </c>
      <c r="C73" s="8" t="s">
        <v>80</v>
      </c>
      <c r="D73" s="19">
        <v>1</v>
      </c>
      <c r="E73" s="19">
        <v>0.66666666666666663</v>
      </c>
      <c r="F73" s="19">
        <v>0.68144863266814493</v>
      </c>
      <c r="G73" s="19">
        <v>0.99986239216410144</v>
      </c>
      <c r="H73" s="19">
        <v>1</v>
      </c>
      <c r="I73" s="19">
        <v>0.96130172837513583</v>
      </c>
    </row>
    <row r="74" spans="1:9">
      <c r="A74" s="282" t="s">
        <v>70</v>
      </c>
      <c r="B74" s="8" t="s">
        <v>77</v>
      </c>
      <c r="C74" s="8" t="s">
        <v>81</v>
      </c>
      <c r="D74" s="19">
        <v>0.58636176495373993</v>
      </c>
      <c r="E74" s="19">
        <v>0.66387677861883987</v>
      </c>
      <c r="F74" s="19">
        <v>0.82236470017055041</v>
      </c>
      <c r="G74" s="19">
        <v>0.68667719366301883</v>
      </c>
      <c r="H74" s="19">
        <v>0.61904761904761896</v>
      </c>
      <c r="I74" s="19">
        <v>0.67550476359856182</v>
      </c>
    </row>
    <row r="75" spans="1:9">
      <c r="A75" s="281" t="s">
        <v>70</v>
      </c>
      <c r="B75" s="6" t="s">
        <v>82</v>
      </c>
      <c r="C75" s="10"/>
      <c r="D75" s="20">
        <v>0.59446331147629494</v>
      </c>
      <c r="E75" s="20">
        <v>0.46070177953570168</v>
      </c>
      <c r="F75" s="20">
        <v>0.72888703606514726</v>
      </c>
      <c r="G75" s="20">
        <v>0.56916387914049371</v>
      </c>
      <c r="H75" s="20">
        <v>0.6012313039526711</v>
      </c>
      <c r="I75" s="20">
        <v>0.70084884807097736</v>
      </c>
    </row>
    <row r="76" spans="1:9">
      <c r="A76" s="282" t="s">
        <v>70</v>
      </c>
      <c r="B76" s="8" t="s">
        <v>82</v>
      </c>
      <c r="C76" s="8" t="s">
        <v>83</v>
      </c>
      <c r="D76" s="19">
        <v>0.56651782265721407</v>
      </c>
      <c r="E76" s="19">
        <v>0.52787896221411945</v>
      </c>
      <c r="F76" s="19">
        <v>0.55165809783476749</v>
      </c>
      <c r="G76" s="19">
        <v>0.66478129197246372</v>
      </c>
      <c r="H76" s="19">
        <v>0.69699271039108657</v>
      </c>
      <c r="I76" s="19">
        <v>0.71211687138552593</v>
      </c>
    </row>
    <row r="77" spans="1:9">
      <c r="A77" s="282" t="s">
        <v>70</v>
      </c>
      <c r="B77" s="8" t="s">
        <v>82</v>
      </c>
      <c r="C77" s="8" t="s">
        <v>84</v>
      </c>
      <c r="D77" s="19">
        <v>0.79156696446874575</v>
      </c>
      <c r="E77" s="19">
        <v>0.70653021442495134</v>
      </c>
      <c r="F77" s="19">
        <v>0.77281251514168903</v>
      </c>
      <c r="G77" s="19">
        <v>0.73923253534303157</v>
      </c>
      <c r="H77" s="19">
        <v>0.86205632521925168</v>
      </c>
      <c r="I77" s="19">
        <v>0.74654331548011743</v>
      </c>
    </row>
    <row r="78" spans="1:9">
      <c r="A78" s="282" t="s">
        <v>70</v>
      </c>
      <c r="B78" s="8" t="s">
        <v>82</v>
      </c>
      <c r="C78" s="8" t="s">
        <v>85</v>
      </c>
      <c r="D78" s="19">
        <v>0.32314414160280019</v>
      </c>
      <c r="E78" s="19">
        <v>0.42715235639918442</v>
      </c>
      <c r="F78" s="19">
        <v>0.59825337967358716</v>
      </c>
      <c r="G78" s="19">
        <v>0.45345517572887567</v>
      </c>
      <c r="H78" s="19">
        <v>0.37044187388106747</v>
      </c>
      <c r="I78" s="19">
        <v>0.55446015054142328</v>
      </c>
    </row>
    <row r="79" spans="1:9">
      <c r="A79" s="282" t="s">
        <v>70</v>
      </c>
      <c r="B79" s="8" t="s">
        <v>82</v>
      </c>
      <c r="C79" s="8" t="s">
        <v>86</v>
      </c>
      <c r="D79" s="19">
        <v>0.56357490804254895</v>
      </c>
      <c r="E79" s="19">
        <v>0</v>
      </c>
      <c r="F79" s="19">
        <v>0.96105477681678098</v>
      </c>
      <c r="G79" s="19">
        <v>0.29931901779500947</v>
      </c>
      <c r="H79" s="19">
        <v>0.5</v>
      </c>
      <c r="I79" s="19">
        <v>0.90323342280544783</v>
      </c>
    </row>
    <row r="80" spans="1:9">
      <c r="A80" s="282" t="s">
        <v>70</v>
      </c>
      <c r="B80" s="8" t="s">
        <v>82</v>
      </c>
      <c r="C80" s="8" t="s">
        <v>87</v>
      </c>
      <c r="D80" s="19">
        <v>0.7275127206101657</v>
      </c>
      <c r="E80" s="19">
        <v>0.64194736464025337</v>
      </c>
      <c r="F80" s="19">
        <v>0.76065641085891111</v>
      </c>
      <c r="G80" s="19">
        <v>0.68903137486308852</v>
      </c>
      <c r="H80" s="19">
        <v>0.57666561027194951</v>
      </c>
      <c r="I80" s="19">
        <v>0.58789048014237277</v>
      </c>
    </row>
    <row r="81" spans="1:9">
      <c r="A81" s="281" t="s">
        <v>70</v>
      </c>
      <c r="B81" s="6" t="s">
        <v>88</v>
      </c>
      <c r="C81" s="10"/>
      <c r="D81" s="20">
        <f t="shared" ref="D81:I81" si="19">ROUND(AVERAGE(D82,D83),2)</f>
        <v>0.48</v>
      </c>
      <c r="E81" s="20">
        <f t="shared" si="19"/>
        <v>0.49</v>
      </c>
      <c r="F81" s="20">
        <f t="shared" si="19"/>
        <v>0.71</v>
      </c>
      <c r="G81" s="20">
        <f t="shared" si="19"/>
        <v>0.61</v>
      </c>
      <c r="H81" s="20">
        <f t="shared" si="19"/>
        <v>0.64</v>
      </c>
      <c r="I81" s="20">
        <f t="shared" si="19"/>
        <v>0.64</v>
      </c>
    </row>
    <row r="82" spans="1:9">
      <c r="A82" s="282" t="s">
        <v>70</v>
      </c>
      <c r="B82" s="8" t="s">
        <v>89</v>
      </c>
      <c r="C82" s="8" t="s">
        <v>90</v>
      </c>
      <c r="D82" s="19">
        <v>0.61641150271697198</v>
      </c>
      <c r="E82" s="19">
        <v>0.49630623394398826</v>
      </c>
      <c r="F82" s="19">
        <v>0.56698718506923163</v>
      </c>
      <c r="G82" s="19">
        <v>0.74015039556764672</v>
      </c>
      <c r="H82" s="19">
        <v>0.51715201407044209</v>
      </c>
      <c r="I82" s="19">
        <v>0.41225099854783903</v>
      </c>
    </row>
    <row r="83" spans="1:9">
      <c r="A83" s="282" t="s">
        <v>70</v>
      </c>
      <c r="B83" s="8" t="s">
        <v>89</v>
      </c>
      <c r="C83" s="8" t="s">
        <v>91</v>
      </c>
      <c r="D83" s="19">
        <v>0.35162394631323085</v>
      </c>
      <c r="E83" s="19">
        <v>0.48687394274212553</v>
      </c>
      <c r="F83" s="19">
        <v>0.85690934389011986</v>
      </c>
      <c r="G83" s="19">
        <v>0.47694280814951068</v>
      </c>
      <c r="H83" s="19">
        <v>0.76232512916170336</v>
      </c>
      <c r="I83" s="19">
        <v>0.86670520973854936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000"/>
  <sheetViews>
    <sheetView showGridLines="0" tabSelected="1" zoomScaleNormal="100" workbookViewId="0">
      <selection activeCell="A13" sqref="A13"/>
    </sheetView>
  </sheetViews>
  <sheetFormatPr defaultColWidth="11.125" defaultRowHeight="15" customHeight="1"/>
  <cols>
    <col min="1" max="1" width="19.875" style="212" customWidth="1"/>
    <col min="2" max="6" width="11" style="212" customWidth="1"/>
    <col min="7" max="16384" width="11.125" style="212"/>
  </cols>
  <sheetData>
    <row r="1" spans="1:3" s="214" customFormat="1" ht="15.75" customHeight="1">
      <c r="A1" s="213" t="s">
        <v>5290</v>
      </c>
    </row>
    <row r="2" spans="1:3" s="214" customFormat="1" ht="15.75" customHeight="1">
      <c r="A2" s="215" t="s">
        <v>5291</v>
      </c>
    </row>
    <row r="3" spans="1:3" s="214" customFormat="1" ht="15.75" customHeight="1">
      <c r="A3" s="215" t="s">
        <v>5292</v>
      </c>
    </row>
    <row r="4" spans="1:3" s="214" customFormat="1" ht="15.75" customHeight="1">
      <c r="A4" s="215" t="s">
        <v>5293</v>
      </c>
    </row>
    <row r="5" spans="1:3" s="214" customFormat="1" ht="15.75" customHeight="1">
      <c r="A5" s="215" t="s">
        <v>5294</v>
      </c>
    </row>
    <row r="6" spans="1:3" s="214" customFormat="1" ht="15.75" customHeight="1">
      <c r="A6" s="215" t="s">
        <v>5295</v>
      </c>
    </row>
    <row r="7" spans="1:3" s="214" customFormat="1" ht="15.75" customHeight="1">
      <c r="A7" s="215"/>
    </row>
    <row r="8" spans="1:3" s="214" customFormat="1" ht="15.75" customHeight="1">
      <c r="A8" s="213" t="s">
        <v>5296</v>
      </c>
      <c r="B8" s="216"/>
      <c r="C8" s="216"/>
    </row>
    <row r="9" spans="1:3" s="214" customFormat="1" ht="15.75" customHeight="1"/>
    <row r="10" spans="1:3" s="214" customFormat="1" ht="15.75" customHeight="1">
      <c r="A10" s="276" t="s">
        <v>5297</v>
      </c>
    </row>
    <row r="11" spans="1:3" s="214" customFormat="1" ht="15.75" customHeight="1"/>
    <row r="12" spans="1:3" s="214" customFormat="1" ht="15.75" customHeight="1">
      <c r="A12" s="214" t="s">
        <v>5298</v>
      </c>
    </row>
    <row r="13" spans="1:3" ht="15.75" customHeight="1">
      <c r="A13" s="275"/>
    </row>
    <row r="14" spans="1:3" ht="15.75" customHeight="1"/>
    <row r="15" spans="1:3" ht="15.75" customHeight="1"/>
    <row r="16" spans="1:3" ht="15.75" customHeight="1"/>
    <row r="17" s="212" customFormat="1" ht="15.75" customHeight="1"/>
    <row r="18" s="212" customFormat="1" ht="15.75" customHeight="1"/>
    <row r="19" s="212" customFormat="1" ht="15.75" customHeight="1"/>
    <row r="20" s="212" customFormat="1" ht="15.75" customHeight="1"/>
    <row r="21" s="212" customFormat="1" ht="15.75" customHeight="1"/>
    <row r="22" s="212" customFormat="1" ht="15.75" customHeight="1"/>
    <row r="23" s="212" customFormat="1" ht="15.75" customHeight="1"/>
    <row r="24" s="212" customFormat="1" ht="15.75" customHeight="1"/>
    <row r="25" s="212" customFormat="1" ht="15.75" customHeight="1"/>
    <row r="26" s="212" customFormat="1" ht="15.75" customHeight="1"/>
    <row r="27" s="212" customFormat="1" ht="15.75" customHeight="1"/>
    <row r="28" s="212" customFormat="1" ht="15.75" customHeight="1"/>
    <row r="29" s="212" customFormat="1" ht="15.75" customHeight="1"/>
    <row r="30" s="212" customFormat="1" ht="15.75" customHeight="1"/>
    <row r="31" s="212" customFormat="1" ht="15.75" customHeight="1"/>
    <row r="32" s="212" customFormat="1" ht="15.75" customHeight="1"/>
    <row r="33" s="212" customFormat="1" ht="15.75" customHeight="1"/>
    <row r="34" s="212" customFormat="1" ht="15.75" customHeight="1"/>
    <row r="35" s="212" customFormat="1" ht="15.75" customHeight="1"/>
    <row r="36" s="212" customFormat="1" ht="15.75" customHeight="1"/>
    <row r="37" s="212" customFormat="1" ht="15.75" customHeight="1"/>
    <row r="38" s="212" customFormat="1" ht="15.75" customHeight="1"/>
    <row r="39" s="212" customFormat="1" ht="15.75" customHeight="1"/>
    <row r="40" s="212" customFormat="1" ht="15.75" customHeight="1"/>
    <row r="41" s="212" customFormat="1" ht="15.75" customHeight="1"/>
    <row r="42" s="212" customFormat="1" ht="15.75" customHeight="1"/>
    <row r="43" s="212" customFormat="1" ht="15.75" customHeight="1"/>
    <row r="44" s="212" customFormat="1" ht="15.75" customHeight="1"/>
    <row r="45" s="212" customFormat="1" ht="15.75" customHeight="1"/>
    <row r="46" s="212" customFormat="1" ht="15.75" customHeight="1"/>
    <row r="47" s="212" customFormat="1" ht="15.75" customHeight="1"/>
    <row r="48" s="212" customFormat="1" ht="15.75" customHeight="1"/>
    <row r="49" s="212" customFormat="1" ht="15.75" customHeight="1"/>
    <row r="50" s="212" customFormat="1" ht="15.75" customHeight="1"/>
    <row r="51" s="212" customFormat="1" ht="15.75" customHeight="1"/>
    <row r="52" s="212" customFormat="1" ht="15.75" customHeight="1"/>
    <row r="53" s="212" customFormat="1" ht="15.75" customHeight="1"/>
    <row r="54" s="212" customFormat="1" ht="15.75" customHeight="1"/>
    <row r="55" s="212" customFormat="1" ht="15.75" customHeight="1"/>
    <row r="56" s="212" customFormat="1" ht="15.75" customHeight="1"/>
    <row r="57" s="212" customFormat="1" ht="15.75" customHeight="1"/>
    <row r="58" s="212" customFormat="1" ht="15.75" customHeight="1"/>
    <row r="59" s="212" customFormat="1" ht="15.75" customHeight="1"/>
    <row r="60" s="212" customFormat="1" ht="15.75" customHeight="1"/>
    <row r="61" s="212" customFormat="1" ht="15.75" customHeight="1"/>
    <row r="62" s="212" customFormat="1" ht="15.75" customHeight="1"/>
    <row r="63" s="212" customFormat="1" ht="15.75" customHeight="1"/>
    <row r="64" s="212" customFormat="1" ht="15.75" customHeight="1"/>
    <row r="65" s="212" customFormat="1" ht="15.75" customHeight="1"/>
    <row r="66" s="212" customFormat="1" ht="15.75" customHeight="1"/>
    <row r="67" s="212" customFormat="1" ht="15.75" customHeight="1"/>
    <row r="68" s="212" customFormat="1" ht="15.75" customHeight="1"/>
    <row r="69" s="212" customFormat="1" ht="15.75" customHeight="1"/>
    <row r="70" s="212" customFormat="1" ht="15.75" customHeight="1"/>
    <row r="71" s="212" customFormat="1" ht="15.75" customHeight="1"/>
    <row r="72" s="212" customFormat="1" ht="15.75" customHeight="1"/>
    <row r="73" s="212" customFormat="1" ht="15.75" customHeight="1"/>
    <row r="74" s="212" customFormat="1" ht="15.75" customHeight="1"/>
    <row r="75" s="212" customFormat="1" ht="15.75" customHeight="1"/>
    <row r="76" s="212" customFormat="1" ht="15.75" customHeight="1"/>
    <row r="77" s="212" customFormat="1" ht="15.75" customHeight="1"/>
    <row r="78" s="212" customFormat="1" ht="15.75" customHeight="1"/>
    <row r="79" s="212" customFormat="1" ht="15.75" customHeight="1"/>
    <row r="80" s="212" customFormat="1" ht="15.75" customHeight="1"/>
    <row r="81" s="212" customFormat="1" ht="15.75" customHeight="1"/>
    <row r="82" s="212" customFormat="1" ht="15.75" customHeight="1"/>
    <row r="83" s="212" customFormat="1" ht="15.75" customHeight="1"/>
    <row r="84" s="212" customFormat="1" ht="15.75" customHeight="1"/>
    <row r="85" s="212" customFormat="1" ht="15.75" customHeight="1"/>
    <row r="86" s="212" customFormat="1" ht="15.75" customHeight="1"/>
    <row r="87" s="212" customFormat="1" ht="15.75" customHeight="1"/>
    <row r="88" s="212" customFormat="1" ht="15.75" customHeight="1"/>
    <row r="89" s="212" customFormat="1" ht="15.75" customHeight="1"/>
    <row r="90" s="212" customFormat="1" ht="15.75" customHeight="1"/>
    <row r="91" s="212" customFormat="1" ht="15.75" customHeight="1"/>
    <row r="92" s="212" customFormat="1" ht="15.75" customHeight="1"/>
    <row r="93" s="212" customFormat="1" ht="15.75" customHeight="1"/>
    <row r="94" s="212" customFormat="1" ht="15.75" customHeight="1"/>
    <row r="95" s="212" customFormat="1" ht="15.75" customHeight="1"/>
    <row r="96" s="212" customFormat="1" ht="15.75" customHeight="1"/>
    <row r="97" s="212" customFormat="1" ht="15.75" customHeight="1"/>
    <row r="98" s="212" customFormat="1" ht="15.75" customHeight="1"/>
    <row r="99" s="212" customFormat="1" ht="15.75" customHeight="1"/>
    <row r="100" s="212" customFormat="1" ht="15.75" customHeight="1"/>
    <row r="101" s="212" customFormat="1" ht="15.75" customHeight="1"/>
    <row r="102" s="212" customFormat="1" ht="15.75" customHeight="1"/>
    <row r="103" s="212" customFormat="1" ht="15.75" customHeight="1"/>
    <row r="104" s="212" customFormat="1" ht="15.75" customHeight="1"/>
    <row r="105" s="212" customFormat="1" ht="15.75" customHeight="1"/>
    <row r="106" s="212" customFormat="1" ht="15.75" customHeight="1"/>
    <row r="107" s="212" customFormat="1" ht="15.75" customHeight="1"/>
    <row r="108" s="212" customFormat="1" ht="15.75" customHeight="1"/>
    <row r="109" s="212" customFormat="1" ht="15.75" customHeight="1"/>
    <row r="110" s="212" customFormat="1" ht="15.75" customHeight="1"/>
    <row r="111" s="212" customFormat="1" ht="15.75" customHeight="1"/>
    <row r="112" s="212" customFormat="1" ht="15.75" customHeight="1"/>
    <row r="113" s="212" customFormat="1" ht="15.75" customHeight="1"/>
    <row r="114" s="212" customFormat="1" ht="15.75" customHeight="1"/>
    <row r="115" s="212" customFormat="1" ht="15.75" customHeight="1"/>
    <row r="116" s="212" customFormat="1" ht="15.75" customHeight="1"/>
    <row r="117" s="212" customFormat="1" ht="15.75" customHeight="1"/>
    <row r="118" s="212" customFormat="1" ht="15.75" customHeight="1"/>
    <row r="119" s="212" customFormat="1" ht="15.75" customHeight="1"/>
    <row r="120" s="212" customFormat="1" ht="15.75" customHeight="1"/>
    <row r="121" s="212" customFormat="1" ht="15.75" customHeight="1"/>
    <row r="122" s="212" customFormat="1" ht="15.75" customHeight="1"/>
    <row r="123" s="212" customFormat="1" ht="15.75" customHeight="1"/>
    <row r="124" s="212" customFormat="1" ht="15.75" customHeight="1"/>
    <row r="125" s="212" customFormat="1" ht="15.75" customHeight="1"/>
    <row r="126" s="212" customFormat="1" ht="15.75" customHeight="1"/>
    <row r="127" s="212" customFormat="1" ht="15.75" customHeight="1"/>
    <row r="128" s="212" customFormat="1" ht="15.75" customHeight="1"/>
    <row r="129" s="212" customFormat="1" ht="15.75" customHeight="1"/>
    <row r="130" s="212" customFormat="1" ht="15.75" customHeight="1"/>
    <row r="131" s="212" customFormat="1" ht="15.75" customHeight="1"/>
    <row r="132" s="212" customFormat="1" ht="15.75" customHeight="1"/>
    <row r="133" s="212" customFormat="1" ht="15.75" customHeight="1"/>
    <row r="134" s="212" customFormat="1" ht="15.75" customHeight="1"/>
    <row r="135" s="212" customFormat="1" ht="15.75" customHeight="1"/>
    <row r="136" s="212" customFormat="1" ht="15.75" customHeight="1"/>
    <row r="137" s="212" customFormat="1" ht="15.75" customHeight="1"/>
    <row r="138" s="212" customFormat="1" ht="15.75" customHeight="1"/>
    <row r="139" s="212" customFormat="1" ht="15.75" customHeight="1"/>
    <row r="140" s="212" customFormat="1" ht="15.75" customHeight="1"/>
    <row r="141" s="212" customFormat="1" ht="15.75" customHeight="1"/>
    <row r="142" s="212" customFormat="1" ht="15.75" customHeight="1"/>
    <row r="143" s="212" customFormat="1" ht="15.75" customHeight="1"/>
    <row r="144" s="212" customFormat="1" ht="15.75" customHeight="1"/>
    <row r="145" s="212" customFormat="1" ht="15.75" customHeight="1"/>
    <row r="146" s="212" customFormat="1" ht="15.75" customHeight="1"/>
    <row r="147" s="212" customFormat="1" ht="15.75" customHeight="1"/>
    <row r="148" s="212" customFormat="1" ht="15.75" customHeight="1"/>
    <row r="149" s="212" customFormat="1" ht="15.75" customHeight="1"/>
    <row r="150" s="212" customFormat="1" ht="15.75" customHeight="1"/>
    <row r="151" s="212" customFormat="1" ht="15.75" customHeight="1"/>
    <row r="152" s="212" customFormat="1" ht="15.75" customHeight="1"/>
    <row r="153" s="212" customFormat="1" ht="15.75" customHeight="1"/>
    <row r="154" s="212" customFormat="1" ht="15.75" customHeight="1"/>
    <row r="155" s="212" customFormat="1" ht="15.75" customHeight="1"/>
    <row r="156" s="212" customFormat="1" ht="15.75" customHeight="1"/>
    <row r="157" s="212" customFormat="1" ht="15.75" customHeight="1"/>
    <row r="158" s="212" customFormat="1" ht="15.75" customHeight="1"/>
    <row r="159" s="212" customFormat="1" ht="15.75" customHeight="1"/>
    <row r="160" s="212" customFormat="1" ht="15.75" customHeight="1"/>
    <row r="161" s="212" customFormat="1" ht="15.75" customHeight="1"/>
    <row r="162" s="212" customFormat="1" ht="15.75" customHeight="1"/>
    <row r="163" s="212" customFormat="1" ht="15.75" customHeight="1"/>
    <row r="164" s="212" customFormat="1" ht="15.75" customHeight="1"/>
    <row r="165" s="212" customFormat="1" ht="15.75" customHeight="1"/>
    <row r="166" s="212" customFormat="1" ht="15.75" customHeight="1"/>
    <row r="167" s="212" customFormat="1" ht="15.75" customHeight="1"/>
    <row r="168" s="212" customFormat="1" ht="15.75" customHeight="1"/>
    <row r="169" s="212" customFormat="1" ht="15.75" customHeight="1"/>
    <row r="170" s="212" customFormat="1" ht="15.75" customHeight="1"/>
    <row r="171" s="212" customFormat="1" ht="15.75" customHeight="1"/>
    <row r="172" s="212" customFormat="1" ht="15.75" customHeight="1"/>
    <row r="173" s="212" customFormat="1" ht="15.75" customHeight="1"/>
    <row r="174" s="212" customFormat="1" ht="15.75" customHeight="1"/>
    <row r="175" s="212" customFormat="1" ht="15.75" customHeight="1"/>
    <row r="176" s="212" customFormat="1" ht="15.75" customHeight="1"/>
    <row r="177" s="212" customFormat="1" ht="15.75" customHeight="1"/>
    <row r="178" s="212" customFormat="1" ht="15.75" customHeight="1"/>
    <row r="179" s="212" customFormat="1" ht="15.75" customHeight="1"/>
    <row r="180" s="212" customFormat="1" ht="15.75" customHeight="1"/>
    <row r="181" s="212" customFormat="1" ht="15.75" customHeight="1"/>
    <row r="182" s="212" customFormat="1" ht="15.75" customHeight="1"/>
    <row r="183" s="212" customFormat="1" ht="15.75" customHeight="1"/>
    <row r="184" s="212" customFormat="1" ht="15.75" customHeight="1"/>
    <row r="185" s="212" customFormat="1" ht="15.75" customHeight="1"/>
    <row r="186" s="212" customFormat="1" ht="15.75" customHeight="1"/>
    <row r="187" s="212" customFormat="1" ht="15.75" customHeight="1"/>
    <row r="188" s="212" customFormat="1" ht="15.75" customHeight="1"/>
    <row r="189" s="212" customFormat="1" ht="15.75" customHeight="1"/>
    <row r="190" s="212" customFormat="1" ht="15.75" customHeight="1"/>
    <row r="191" s="212" customFormat="1" ht="15.75" customHeight="1"/>
    <row r="192" s="212" customFormat="1" ht="15.75" customHeight="1"/>
    <row r="193" s="212" customFormat="1" ht="15.75" customHeight="1"/>
    <row r="194" s="212" customFormat="1" ht="15.75" customHeight="1"/>
    <row r="195" s="212" customFormat="1" ht="15.75" customHeight="1"/>
    <row r="196" s="212" customFormat="1" ht="15.75" customHeight="1"/>
    <row r="197" s="212" customFormat="1" ht="15.75" customHeight="1"/>
    <row r="198" s="212" customFormat="1" ht="15.75" customHeight="1"/>
    <row r="199" s="212" customFormat="1" ht="15.75" customHeight="1"/>
    <row r="200" s="212" customFormat="1" ht="15.75" customHeight="1"/>
    <row r="201" s="212" customFormat="1" ht="15.75" customHeight="1"/>
    <row r="202" s="212" customFormat="1" ht="15.75" customHeight="1"/>
    <row r="203" s="212" customFormat="1" ht="15.75" customHeight="1"/>
    <row r="204" s="212" customFormat="1" ht="15.75" customHeight="1"/>
    <row r="205" s="212" customFormat="1" ht="15.75" customHeight="1"/>
    <row r="206" s="212" customFormat="1" ht="15.75" customHeight="1"/>
    <row r="207" s="212" customFormat="1" ht="15.75" customHeight="1"/>
    <row r="208" s="212" customFormat="1" ht="15.75" customHeight="1"/>
    <row r="209" s="212" customFormat="1" ht="15.75" customHeight="1"/>
    <row r="210" s="212" customFormat="1" ht="15.75" customHeight="1"/>
    <row r="211" s="212" customFormat="1" ht="15.75" customHeight="1"/>
    <row r="212" s="212" customFormat="1" ht="15.75" customHeight="1"/>
    <row r="213" s="212" customFormat="1" ht="15.75" customHeight="1"/>
    <row r="214" s="212" customFormat="1" ht="15.75" customHeight="1"/>
    <row r="215" s="212" customFormat="1" ht="15.75" customHeight="1"/>
    <row r="216" s="212" customFormat="1" ht="15.75" customHeight="1"/>
    <row r="217" s="212" customFormat="1" ht="15.75" customHeight="1"/>
    <row r="218" s="212" customFormat="1" ht="15.75" customHeight="1"/>
    <row r="219" s="212" customFormat="1" ht="15.75" customHeight="1"/>
    <row r="220" s="212" customFormat="1" ht="15.75" customHeight="1"/>
    <row r="221" s="212" customFormat="1" ht="15.75" customHeight="1"/>
    <row r="222" s="212" customFormat="1" ht="15.75" customHeight="1"/>
    <row r="223" s="212" customFormat="1" ht="15.75" customHeight="1"/>
    <row r="224" s="212" customFormat="1" ht="15.75" customHeight="1"/>
    <row r="225" s="212" customFormat="1" ht="15.75" customHeight="1"/>
    <row r="226" s="212" customFormat="1" ht="15.75" customHeight="1"/>
    <row r="227" s="212" customFormat="1" ht="15.75" customHeight="1"/>
    <row r="228" s="212" customFormat="1" ht="15.75" customHeight="1"/>
    <row r="229" s="212" customFormat="1" ht="15.75" customHeight="1"/>
    <row r="230" s="212" customFormat="1" ht="15.75" customHeight="1"/>
    <row r="231" s="212" customFormat="1" ht="15.75" customHeight="1"/>
    <row r="232" s="212" customFormat="1" ht="15.75" customHeight="1"/>
    <row r="233" s="212" customFormat="1" ht="15.75" customHeight="1"/>
    <row r="234" s="212" customFormat="1" ht="15.75" customHeight="1"/>
    <row r="235" s="212" customFormat="1" ht="15.75" customHeight="1"/>
    <row r="236" s="212" customFormat="1" ht="15.75" customHeight="1"/>
    <row r="237" s="212" customFormat="1" ht="15.75" customHeight="1"/>
    <row r="238" s="212" customFormat="1" ht="15.75" customHeight="1"/>
    <row r="239" s="212" customFormat="1" ht="15.75" customHeight="1"/>
    <row r="240" s="212" customFormat="1" ht="15.75" customHeight="1"/>
    <row r="241" s="212" customFormat="1" ht="15.75" customHeight="1"/>
    <row r="242" s="212" customFormat="1" ht="15.75" customHeight="1"/>
    <row r="243" s="212" customFormat="1" ht="15.75" customHeight="1"/>
    <row r="244" s="212" customFormat="1" ht="15.75" customHeight="1"/>
    <row r="245" s="212" customFormat="1" ht="15.75" customHeight="1"/>
    <row r="246" s="212" customFormat="1" ht="15.75" customHeight="1"/>
    <row r="247" s="212" customFormat="1" ht="15.75" customHeight="1"/>
    <row r="248" s="212" customFormat="1" ht="15.75" customHeight="1"/>
    <row r="249" s="212" customFormat="1" ht="15.75" customHeight="1"/>
    <row r="250" s="212" customFormat="1" ht="15.75" customHeight="1"/>
    <row r="251" s="212" customFormat="1" ht="15.75" customHeight="1"/>
    <row r="252" s="212" customFormat="1" ht="15.75" customHeight="1"/>
    <row r="253" s="212" customFormat="1" ht="15.75" customHeight="1"/>
    <row r="254" s="212" customFormat="1" ht="15.75" customHeight="1"/>
    <row r="255" s="212" customFormat="1" ht="15.75" customHeight="1"/>
    <row r="256" s="212" customFormat="1" ht="15.75" customHeight="1"/>
    <row r="257" s="212" customFormat="1" ht="15.75" customHeight="1"/>
    <row r="258" s="212" customFormat="1" ht="15.75" customHeight="1"/>
    <row r="259" s="212" customFormat="1" ht="15.75" customHeight="1"/>
    <row r="260" s="212" customFormat="1" ht="15.75" customHeight="1"/>
    <row r="261" s="212" customFormat="1" ht="15.75" customHeight="1"/>
    <row r="262" s="212" customFormat="1" ht="15.75" customHeight="1"/>
    <row r="263" s="212" customFormat="1" ht="15.75" customHeight="1"/>
    <row r="264" s="212" customFormat="1" ht="15.75" customHeight="1"/>
    <row r="265" s="212" customFormat="1" ht="15.75" customHeight="1"/>
    <row r="266" s="212" customFormat="1" ht="15.75" customHeight="1"/>
    <row r="267" s="212" customFormat="1" ht="15.75" customHeight="1"/>
    <row r="268" s="212" customFormat="1" ht="15.75" customHeight="1"/>
    <row r="269" s="212" customFormat="1" ht="15.75" customHeight="1"/>
    <row r="270" s="212" customFormat="1" ht="15.75" customHeight="1"/>
    <row r="271" s="212" customFormat="1" ht="15.75" customHeight="1"/>
    <row r="272" s="212" customFormat="1" ht="15.75" customHeight="1"/>
    <row r="273" s="212" customFormat="1" ht="15.75" customHeight="1"/>
    <row r="274" s="212" customFormat="1" ht="15.75" customHeight="1"/>
    <row r="275" s="212" customFormat="1" ht="15.75" customHeight="1"/>
    <row r="276" s="212" customFormat="1" ht="15.75" customHeight="1"/>
    <row r="277" s="212" customFormat="1" ht="15.75" customHeight="1"/>
    <row r="278" s="212" customFormat="1" ht="15.75" customHeight="1"/>
    <row r="279" s="212" customFormat="1" ht="15.75" customHeight="1"/>
    <row r="280" s="212" customFormat="1" ht="15.75" customHeight="1"/>
    <row r="281" s="212" customFormat="1" ht="15.75" customHeight="1"/>
    <row r="282" s="212" customFormat="1" ht="15.75" customHeight="1"/>
    <row r="283" s="212" customFormat="1" ht="15.75" customHeight="1"/>
    <row r="284" s="212" customFormat="1" ht="15.75" customHeight="1"/>
    <row r="285" s="212" customFormat="1" ht="15.75" customHeight="1"/>
    <row r="286" s="212" customFormat="1" ht="15.75" customHeight="1"/>
    <row r="287" s="212" customFormat="1" ht="15.75" customHeight="1"/>
    <row r="288" s="212" customFormat="1" ht="15.75" customHeight="1"/>
    <row r="289" s="212" customFormat="1" ht="15.75" customHeight="1"/>
    <row r="290" s="212" customFormat="1" ht="15.75" customHeight="1"/>
    <row r="291" s="212" customFormat="1" ht="15.75" customHeight="1"/>
    <row r="292" s="212" customFormat="1" ht="15.75" customHeight="1"/>
    <row r="293" s="212" customFormat="1" ht="15.75" customHeight="1"/>
    <row r="294" s="212" customFormat="1" ht="15.75" customHeight="1"/>
    <row r="295" s="212" customFormat="1" ht="15.75" customHeight="1"/>
    <row r="296" s="212" customFormat="1" ht="15.75" customHeight="1"/>
    <row r="297" s="212" customFormat="1" ht="15.75" customHeight="1"/>
    <row r="298" s="212" customFormat="1" ht="15.75" customHeight="1"/>
    <row r="299" s="212" customFormat="1" ht="15.75" customHeight="1"/>
    <row r="300" s="212" customFormat="1" ht="15.75" customHeight="1"/>
    <row r="301" s="212" customFormat="1" ht="15.75" customHeight="1"/>
    <row r="302" s="212" customFormat="1" ht="15.75" customHeight="1"/>
    <row r="303" s="212" customFormat="1" ht="15.75" customHeight="1"/>
    <row r="304" s="212" customFormat="1" ht="15.75" customHeight="1"/>
    <row r="305" s="212" customFormat="1" ht="15.75" customHeight="1"/>
    <row r="306" s="212" customFormat="1" ht="15.75" customHeight="1"/>
    <row r="307" s="212" customFormat="1" ht="15.75" customHeight="1"/>
    <row r="308" s="212" customFormat="1" ht="15.75" customHeight="1"/>
    <row r="309" s="212" customFormat="1" ht="15.75" customHeight="1"/>
    <row r="310" s="212" customFormat="1" ht="15.75" customHeight="1"/>
    <row r="311" s="212" customFormat="1" ht="15.75" customHeight="1"/>
    <row r="312" s="212" customFormat="1" ht="15.75" customHeight="1"/>
    <row r="313" s="212" customFormat="1" ht="15.75" customHeight="1"/>
    <row r="314" s="212" customFormat="1" ht="15.75" customHeight="1"/>
    <row r="315" s="212" customFormat="1" ht="15.75" customHeight="1"/>
    <row r="316" s="212" customFormat="1" ht="15.75" customHeight="1"/>
    <row r="317" s="212" customFormat="1" ht="15.75" customHeight="1"/>
    <row r="318" s="212" customFormat="1" ht="15.75" customHeight="1"/>
    <row r="319" s="212" customFormat="1" ht="15.75" customHeight="1"/>
    <row r="320" s="212" customFormat="1" ht="15.75" customHeight="1"/>
    <row r="321" s="212" customFormat="1" ht="15.75" customHeight="1"/>
    <row r="322" s="212" customFormat="1" ht="15.75" customHeight="1"/>
    <row r="323" s="212" customFormat="1" ht="15.75" customHeight="1"/>
    <row r="324" s="212" customFormat="1" ht="15.75" customHeight="1"/>
    <row r="325" s="212" customFormat="1" ht="15.75" customHeight="1"/>
    <row r="326" s="212" customFormat="1" ht="15.75" customHeight="1"/>
    <row r="327" s="212" customFormat="1" ht="15.75" customHeight="1"/>
    <row r="328" s="212" customFormat="1" ht="15.75" customHeight="1"/>
    <row r="329" s="212" customFormat="1" ht="15.75" customHeight="1"/>
    <row r="330" s="212" customFormat="1" ht="15.75" customHeight="1"/>
    <row r="331" s="212" customFormat="1" ht="15.75" customHeight="1"/>
    <row r="332" s="212" customFormat="1" ht="15.75" customHeight="1"/>
    <row r="333" s="212" customFormat="1" ht="15.75" customHeight="1"/>
    <row r="334" s="212" customFormat="1" ht="15.75" customHeight="1"/>
    <row r="335" s="212" customFormat="1" ht="15.75" customHeight="1"/>
    <row r="336" s="212" customFormat="1" ht="15.75" customHeight="1"/>
    <row r="337" s="212" customFormat="1" ht="15.75" customHeight="1"/>
    <row r="338" s="212" customFormat="1" ht="15.75" customHeight="1"/>
    <row r="339" s="212" customFormat="1" ht="15.75" customHeight="1"/>
    <row r="340" s="212" customFormat="1" ht="15.75" customHeight="1"/>
    <row r="341" s="212" customFormat="1" ht="15.75" customHeight="1"/>
    <row r="342" s="212" customFormat="1" ht="15.75" customHeight="1"/>
    <row r="343" s="212" customFormat="1" ht="15.75" customHeight="1"/>
    <row r="344" s="212" customFormat="1" ht="15.75" customHeight="1"/>
    <row r="345" s="212" customFormat="1" ht="15.75" customHeight="1"/>
    <row r="346" s="212" customFormat="1" ht="15.75" customHeight="1"/>
    <row r="347" s="212" customFormat="1" ht="15.75" customHeight="1"/>
    <row r="348" s="212" customFormat="1" ht="15.75" customHeight="1"/>
    <row r="349" s="212" customFormat="1" ht="15.75" customHeight="1"/>
    <row r="350" s="212" customFormat="1" ht="15.75" customHeight="1"/>
    <row r="351" s="212" customFormat="1" ht="15.75" customHeight="1"/>
    <row r="352" s="212" customFormat="1" ht="15.75" customHeight="1"/>
    <row r="353" s="212" customFormat="1" ht="15.75" customHeight="1"/>
    <row r="354" s="212" customFormat="1" ht="15.75" customHeight="1"/>
    <row r="355" s="212" customFormat="1" ht="15.75" customHeight="1"/>
    <row r="356" s="212" customFormat="1" ht="15.75" customHeight="1"/>
    <row r="357" s="212" customFormat="1" ht="15.75" customHeight="1"/>
    <row r="358" s="212" customFormat="1" ht="15.75" customHeight="1"/>
    <row r="359" s="212" customFormat="1" ht="15.75" customHeight="1"/>
    <row r="360" s="212" customFormat="1" ht="15.75" customHeight="1"/>
    <row r="361" s="212" customFormat="1" ht="15.75" customHeight="1"/>
    <row r="362" s="212" customFormat="1" ht="15.75" customHeight="1"/>
    <row r="363" s="212" customFormat="1" ht="15.75" customHeight="1"/>
    <row r="364" s="212" customFormat="1" ht="15.75" customHeight="1"/>
    <row r="365" s="212" customFormat="1" ht="15.75" customHeight="1"/>
    <row r="366" s="212" customFormat="1" ht="15.75" customHeight="1"/>
    <row r="367" s="212" customFormat="1" ht="15.75" customHeight="1"/>
    <row r="368" s="212" customFormat="1" ht="15.75" customHeight="1"/>
    <row r="369" s="212" customFormat="1" ht="15.75" customHeight="1"/>
    <row r="370" s="212" customFormat="1" ht="15.75" customHeight="1"/>
    <row r="371" s="212" customFormat="1" ht="15.75" customHeight="1"/>
    <row r="372" s="212" customFormat="1" ht="15.75" customHeight="1"/>
    <row r="373" s="212" customFormat="1" ht="15.75" customHeight="1"/>
    <row r="374" s="212" customFormat="1" ht="15.75" customHeight="1"/>
    <row r="375" s="212" customFormat="1" ht="15.75" customHeight="1"/>
    <row r="376" s="212" customFormat="1" ht="15.75" customHeight="1"/>
    <row r="377" s="212" customFormat="1" ht="15.75" customHeight="1"/>
    <row r="378" s="212" customFormat="1" ht="15.75" customHeight="1"/>
    <row r="379" s="212" customFormat="1" ht="15.75" customHeight="1"/>
    <row r="380" s="212" customFormat="1" ht="15.75" customHeight="1"/>
    <row r="381" s="212" customFormat="1" ht="15.75" customHeight="1"/>
    <row r="382" s="212" customFormat="1" ht="15.75" customHeight="1"/>
    <row r="383" s="212" customFormat="1" ht="15.75" customHeight="1"/>
    <row r="384" s="212" customFormat="1" ht="15.75" customHeight="1"/>
    <row r="385" s="212" customFormat="1" ht="15.75" customHeight="1"/>
    <row r="386" s="212" customFormat="1" ht="15.75" customHeight="1"/>
    <row r="387" s="212" customFormat="1" ht="15.75" customHeight="1"/>
    <row r="388" s="212" customFormat="1" ht="15.75" customHeight="1"/>
    <row r="389" s="212" customFormat="1" ht="15.75" customHeight="1"/>
    <row r="390" s="212" customFormat="1" ht="15.75" customHeight="1"/>
    <row r="391" s="212" customFormat="1" ht="15.75" customHeight="1"/>
    <row r="392" s="212" customFormat="1" ht="15.75" customHeight="1"/>
    <row r="393" s="212" customFormat="1" ht="15.75" customHeight="1"/>
    <row r="394" s="212" customFormat="1" ht="15.75" customHeight="1"/>
    <row r="395" s="212" customFormat="1" ht="15.75" customHeight="1"/>
    <row r="396" s="212" customFormat="1" ht="15.75" customHeight="1"/>
    <row r="397" s="212" customFormat="1" ht="15.75" customHeight="1"/>
    <row r="398" s="212" customFormat="1" ht="15.75" customHeight="1"/>
    <row r="399" s="212" customFormat="1" ht="15.75" customHeight="1"/>
    <row r="400" s="212" customFormat="1" ht="15.75" customHeight="1"/>
    <row r="401" s="212" customFormat="1" ht="15.75" customHeight="1"/>
    <row r="402" s="212" customFormat="1" ht="15.75" customHeight="1"/>
    <row r="403" s="212" customFormat="1" ht="15.75" customHeight="1"/>
    <row r="404" s="212" customFormat="1" ht="15.75" customHeight="1"/>
    <row r="405" s="212" customFormat="1" ht="15.75" customHeight="1"/>
    <row r="406" s="212" customFormat="1" ht="15.75" customHeight="1"/>
    <row r="407" s="212" customFormat="1" ht="15.75" customHeight="1"/>
    <row r="408" s="212" customFormat="1" ht="15.75" customHeight="1"/>
    <row r="409" s="212" customFormat="1" ht="15.75" customHeight="1"/>
    <row r="410" s="212" customFormat="1" ht="15.75" customHeight="1"/>
    <row r="411" s="212" customFormat="1" ht="15.75" customHeight="1"/>
    <row r="412" s="212" customFormat="1" ht="15.75" customHeight="1"/>
    <row r="413" s="212" customFormat="1" ht="15.75" customHeight="1"/>
    <row r="414" s="212" customFormat="1" ht="15.75" customHeight="1"/>
    <row r="415" s="212" customFormat="1" ht="15.75" customHeight="1"/>
    <row r="416" s="212" customFormat="1" ht="15.75" customHeight="1"/>
    <row r="417" s="212" customFormat="1" ht="15.75" customHeight="1"/>
    <row r="418" s="212" customFormat="1" ht="15.75" customHeight="1"/>
    <row r="419" s="212" customFormat="1" ht="15.75" customHeight="1"/>
    <row r="420" s="212" customFormat="1" ht="15.75" customHeight="1"/>
    <row r="421" s="212" customFormat="1" ht="15.75" customHeight="1"/>
    <row r="422" s="212" customFormat="1" ht="15.75" customHeight="1"/>
    <row r="423" s="212" customFormat="1" ht="15.75" customHeight="1"/>
    <row r="424" s="212" customFormat="1" ht="15.75" customHeight="1"/>
    <row r="425" s="212" customFormat="1" ht="15.75" customHeight="1"/>
    <row r="426" s="212" customFormat="1" ht="15.75" customHeight="1"/>
    <row r="427" s="212" customFormat="1" ht="15.75" customHeight="1"/>
    <row r="428" s="212" customFormat="1" ht="15.75" customHeight="1"/>
    <row r="429" s="212" customFormat="1" ht="15.75" customHeight="1"/>
    <row r="430" s="212" customFormat="1" ht="15.75" customHeight="1"/>
    <row r="431" s="212" customFormat="1" ht="15.75" customHeight="1"/>
    <row r="432" s="212" customFormat="1" ht="15.75" customHeight="1"/>
    <row r="433" s="212" customFormat="1" ht="15.75" customHeight="1"/>
    <row r="434" s="212" customFormat="1" ht="15.75" customHeight="1"/>
    <row r="435" s="212" customFormat="1" ht="15.75" customHeight="1"/>
    <row r="436" s="212" customFormat="1" ht="15.75" customHeight="1"/>
    <row r="437" s="212" customFormat="1" ht="15.75" customHeight="1"/>
    <row r="438" s="212" customFormat="1" ht="15.75" customHeight="1"/>
    <row r="439" s="212" customFormat="1" ht="15.75" customHeight="1"/>
    <row r="440" s="212" customFormat="1" ht="15.75" customHeight="1"/>
    <row r="441" s="212" customFormat="1" ht="15.75" customHeight="1"/>
    <row r="442" s="212" customFormat="1" ht="15.75" customHeight="1"/>
    <row r="443" s="212" customFormat="1" ht="15.75" customHeight="1"/>
    <row r="444" s="212" customFormat="1" ht="15.75" customHeight="1"/>
    <row r="445" s="212" customFormat="1" ht="15.75" customHeight="1"/>
    <row r="446" s="212" customFormat="1" ht="15.75" customHeight="1"/>
    <row r="447" s="212" customFormat="1" ht="15.75" customHeight="1"/>
    <row r="448" s="212" customFormat="1" ht="15.75" customHeight="1"/>
    <row r="449" s="212" customFormat="1" ht="15.75" customHeight="1"/>
    <row r="450" s="212" customFormat="1" ht="15.75" customHeight="1"/>
    <row r="451" s="212" customFormat="1" ht="15.75" customHeight="1"/>
    <row r="452" s="212" customFormat="1" ht="15.75" customHeight="1"/>
    <row r="453" s="212" customFormat="1" ht="15.75" customHeight="1"/>
    <row r="454" s="212" customFormat="1" ht="15.75" customHeight="1"/>
    <row r="455" s="212" customFormat="1" ht="15.75" customHeight="1"/>
    <row r="456" s="212" customFormat="1" ht="15.75" customHeight="1"/>
    <row r="457" s="212" customFormat="1" ht="15.75" customHeight="1"/>
    <row r="458" s="212" customFormat="1" ht="15.75" customHeight="1"/>
    <row r="459" s="212" customFormat="1" ht="15.75" customHeight="1"/>
    <row r="460" s="212" customFormat="1" ht="15.75" customHeight="1"/>
    <row r="461" s="212" customFormat="1" ht="15.75" customHeight="1"/>
    <row r="462" s="212" customFormat="1" ht="15.75" customHeight="1"/>
    <row r="463" s="212" customFormat="1" ht="15.75" customHeight="1"/>
    <row r="464" s="212" customFormat="1" ht="15.75" customHeight="1"/>
    <row r="465" s="212" customFormat="1" ht="15.75" customHeight="1"/>
    <row r="466" s="212" customFormat="1" ht="15.75" customHeight="1"/>
    <row r="467" s="212" customFormat="1" ht="15.75" customHeight="1"/>
    <row r="468" s="212" customFormat="1" ht="15.75" customHeight="1"/>
    <row r="469" s="212" customFormat="1" ht="15.75" customHeight="1"/>
    <row r="470" s="212" customFormat="1" ht="15.75" customHeight="1"/>
    <row r="471" s="212" customFormat="1" ht="15.75" customHeight="1"/>
    <row r="472" s="212" customFormat="1" ht="15.75" customHeight="1"/>
    <row r="473" s="212" customFormat="1" ht="15.75" customHeight="1"/>
    <row r="474" s="212" customFormat="1" ht="15.75" customHeight="1"/>
    <row r="475" s="212" customFormat="1" ht="15.75" customHeight="1"/>
    <row r="476" s="212" customFormat="1" ht="15.75" customHeight="1"/>
    <row r="477" s="212" customFormat="1" ht="15.75" customHeight="1"/>
    <row r="478" s="212" customFormat="1" ht="15.75" customHeight="1"/>
    <row r="479" s="212" customFormat="1" ht="15.75" customHeight="1"/>
    <row r="480" s="212" customFormat="1" ht="15.75" customHeight="1"/>
    <row r="481" s="212" customFormat="1" ht="15.75" customHeight="1"/>
    <row r="482" s="212" customFormat="1" ht="15.75" customHeight="1"/>
    <row r="483" s="212" customFormat="1" ht="15.75" customHeight="1"/>
    <row r="484" s="212" customFormat="1" ht="15.75" customHeight="1"/>
    <row r="485" s="212" customFormat="1" ht="15.75" customHeight="1"/>
    <row r="486" s="212" customFormat="1" ht="15.75" customHeight="1"/>
    <row r="487" s="212" customFormat="1" ht="15.75" customHeight="1"/>
    <row r="488" s="212" customFormat="1" ht="15.75" customHeight="1"/>
    <row r="489" s="212" customFormat="1" ht="15.75" customHeight="1"/>
    <row r="490" s="212" customFormat="1" ht="15.75" customHeight="1"/>
    <row r="491" s="212" customFormat="1" ht="15.75" customHeight="1"/>
    <row r="492" s="212" customFormat="1" ht="15.75" customHeight="1"/>
    <row r="493" s="212" customFormat="1" ht="15.75" customHeight="1"/>
    <row r="494" s="212" customFormat="1" ht="15.75" customHeight="1"/>
    <row r="495" s="212" customFormat="1" ht="15.75" customHeight="1"/>
    <row r="496" s="212" customFormat="1" ht="15.75" customHeight="1"/>
    <row r="497" s="212" customFormat="1" ht="15.75" customHeight="1"/>
    <row r="498" s="212" customFormat="1" ht="15.75" customHeight="1"/>
    <row r="499" s="212" customFormat="1" ht="15.75" customHeight="1"/>
    <row r="500" s="212" customFormat="1" ht="15.75" customHeight="1"/>
    <row r="501" s="212" customFormat="1" ht="15.75" customHeight="1"/>
    <row r="502" s="212" customFormat="1" ht="15.75" customHeight="1"/>
    <row r="503" s="212" customFormat="1" ht="15.75" customHeight="1"/>
    <row r="504" s="212" customFormat="1" ht="15.75" customHeight="1"/>
    <row r="505" s="212" customFormat="1" ht="15.75" customHeight="1"/>
    <row r="506" s="212" customFormat="1" ht="15.75" customHeight="1"/>
    <row r="507" s="212" customFormat="1" ht="15.75" customHeight="1"/>
    <row r="508" s="212" customFormat="1" ht="15.75" customHeight="1"/>
    <row r="509" s="212" customFormat="1" ht="15.75" customHeight="1"/>
    <row r="510" s="212" customFormat="1" ht="15.75" customHeight="1"/>
    <row r="511" s="212" customFormat="1" ht="15.75" customHeight="1"/>
    <row r="512" s="212" customFormat="1" ht="15.75" customHeight="1"/>
    <row r="513" s="212" customFormat="1" ht="15.75" customHeight="1"/>
    <row r="514" s="212" customFormat="1" ht="15.75" customHeight="1"/>
    <row r="515" s="212" customFormat="1" ht="15.75" customHeight="1"/>
    <row r="516" s="212" customFormat="1" ht="15.75" customHeight="1"/>
    <row r="517" s="212" customFormat="1" ht="15.75" customHeight="1"/>
    <row r="518" s="212" customFormat="1" ht="15.75" customHeight="1"/>
    <row r="519" s="212" customFormat="1" ht="15.75" customHeight="1"/>
    <row r="520" s="212" customFormat="1" ht="15.75" customHeight="1"/>
    <row r="521" s="212" customFormat="1" ht="15.75" customHeight="1"/>
    <row r="522" s="212" customFormat="1" ht="15.75" customHeight="1"/>
    <row r="523" s="212" customFormat="1" ht="15.75" customHeight="1"/>
    <row r="524" s="212" customFormat="1" ht="15.75" customHeight="1"/>
    <row r="525" s="212" customFormat="1" ht="15.75" customHeight="1"/>
    <row r="526" s="212" customFormat="1" ht="15.75" customHeight="1"/>
    <row r="527" s="212" customFormat="1" ht="15.75" customHeight="1"/>
    <row r="528" s="212" customFormat="1" ht="15.75" customHeight="1"/>
    <row r="529" s="212" customFormat="1" ht="15.75" customHeight="1"/>
    <row r="530" s="212" customFormat="1" ht="15.75" customHeight="1"/>
    <row r="531" s="212" customFormat="1" ht="15.75" customHeight="1"/>
    <row r="532" s="212" customFormat="1" ht="15.75" customHeight="1"/>
    <row r="533" s="212" customFormat="1" ht="15.75" customHeight="1"/>
    <row r="534" s="212" customFormat="1" ht="15.75" customHeight="1"/>
    <row r="535" s="212" customFormat="1" ht="15.75" customHeight="1"/>
    <row r="536" s="212" customFormat="1" ht="15.75" customHeight="1"/>
    <row r="537" s="212" customFormat="1" ht="15.75" customHeight="1"/>
    <row r="538" s="212" customFormat="1" ht="15.75" customHeight="1"/>
    <row r="539" s="212" customFormat="1" ht="15.75" customHeight="1"/>
    <row r="540" s="212" customFormat="1" ht="15.75" customHeight="1"/>
    <row r="541" s="212" customFormat="1" ht="15.75" customHeight="1"/>
    <row r="542" s="212" customFormat="1" ht="15.75" customHeight="1"/>
    <row r="543" s="212" customFormat="1" ht="15.75" customHeight="1"/>
    <row r="544" s="212" customFormat="1" ht="15.75" customHeight="1"/>
    <row r="545" s="212" customFormat="1" ht="15.75" customHeight="1"/>
    <row r="546" s="212" customFormat="1" ht="15.75" customHeight="1"/>
    <row r="547" s="212" customFormat="1" ht="15.75" customHeight="1"/>
    <row r="548" s="212" customFormat="1" ht="15.75" customHeight="1"/>
    <row r="549" s="212" customFormat="1" ht="15.75" customHeight="1"/>
    <row r="550" s="212" customFormat="1" ht="15.75" customHeight="1"/>
    <row r="551" s="212" customFormat="1" ht="15.75" customHeight="1"/>
    <row r="552" s="212" customFormat="1" ht="15.75" customHeight="1"/>
    <row r="553" s="212" customFormat="1" ht="15.75" customHeight="1"/>
    <row r="554" s="212" customFormat="1" ht="15.75" customHeight="1"/>
    <row r="555" s="212" customFormat="1" ht="15.75" customHeight="1"/>
    <row r="556" s="212" customFormat="1" ht="15.75" customHeight="1"/>
    <row r="557" s="212" customFormat="1" ht="15.75" customHeight="1"/>
    <row r="558" s="212" customFormat="1" ht="15.75" customHeight="1"/>
    <row r="559" s="212" customFormat="1" ht="15.75" customHeight="1"/>
    <row r="560" s="212" customFormat="1" ht="15.75" customHeight="1"/>
    <row r="561" s="212" customFormat="1" ht="15.75" customHeight="1"/>
    <row r="562" s="212" customFormat="1" ht="15.75" customHeight="1"/>
    <row r="563" s="212" customFormat="1" ht="15.75" customHeight="1"/>
    <row r="564" s="212" customFormat="1" ht="15.75" customHeight="1"/>
    <row r="565" s="212" customFormat="1" ht="15.75" customHeight="1"/>
    <row r="566" s="212" customFormat="1" ht="15.75" customHeight="1"/>
    <row r="567" s="212" customFormat="1" ht="15.75" customHeight="1"/>
    <row r="568" s="212" customFormat="1" ht="15.75" customHeight="1"/>
    <row r="569" s="212" customFormat="1" ht="15.75" customHeight="1"/>
    <row r="570" s="212" customFormat="1" ht="15.75" customHeight="1"/>
    <row r="571" s="212" customFormat="1" ht="15.75" customHeight="1"/>
    <row r="572" s="212" customFormat="1" ht="15.75" customHeight="1"/>
    <row r="573" s="212" customFormat="1" ht="15.75" customHeight="1"/>
    <row r="574" s="212" customFormat="1" ht="15.75" customHeight="1"/>
    <row r="575" s="212" customFormat="1" ht="15.75" customHeight="1"/>
    <row r="576" s="212" customFormat="1" ht="15.75" customHeight="1"/>
    <row r="577" s="212" customFormat="1" ht="15.75" customHeight="1"/>
    <row r="578" s="212" customFormat="1" ht="15.75" customHeight="1"/>
    <row r="579" s="212" customFormat="1" ht="15.75" customHeight="1"/>
    <row r="580" s="212" customFormat="1" ht="15.75" customHeight="1"/>
    <row r="581" s="212" customFormat="1" ht="15.75" customHeight="1"/>
    <row r="582" s="212" customFormat="1" ht="15.75" customHeight="1"/>
    <row r="583" s="212" customFormat="1" ht="15.75" customHeight="1"/>
    <row r="584" s="212" customFormat="1" ht="15.75" customHeight="1"/>
    <row r="585" s="212" customFormat="1" ht="15.75" customHeight="1"/>
    <row r="586" s="212" customFormat="1" ht="15.75" customHeight="1"/>
    <row r="587" s="212" customFormat="1" ht="15.75" customHeight="1"/>
    <row r="588" s="212" customFormat="1" ht="15.75" customHeight="1"/>
    <row r="589" s="212" customFormat="1" ht="15.75" customHeight="1"/>
    <row r="590" s="212" customFormat="1" ht="15.75" customHeight="1"/>
    <row r="591" s="212" customFormat="1" ht="15.75" customHeight="1"/>
    <row r="592" s="212" customFormat="1" ht="15.75" customHeight="1"/>
    <row r="593" s="212" customFormat="1" ht="15.75" customHeight="1"/>
    <row r="594" s="212" customFormat="1" ht="15.75" customHeight="1"/>
    <row r="595" s="212" customFormat="1" ht="15.75" customHeight="1"/>
    <row r="596" s="212" customFormat="1" ht="15.75" customHeight="1"/>
    <row r="597" s="212" customFormat="1" ht="15.75" customHeight="1"/>
    <row r="598" s="212" customFormat="1" ht="15.75" customHeight="1"/>
    <row r="599" s="212" customFormat="1" ht="15.75" customHeight="1"/>
    <row r="600" s="212" customFormat="1" ht="15.75" customHeight="1"/>
    <row r="601" s="212" customFormat="1" ht="15.75" customHeight="1"/>
    <row r="602" s="212" customFormat="1" ht="15.75" customHeight="1"/>
    <row r="603" s="212" customFormat="1" ht="15.75" customHeight="1"/>
    <row r="604" s="212" customFormat="1" ht="15.75" customHeight="1"/>
    <row r="605" s="212" customFormat="1" ht="15.75" customHeight="1"/>
    <row r="606" s="212" customFormat="1" ht="15.75" customHeight="1"/>
    <row r="607" s="212" customFormat="1" ht="15.75" customHeight="1"/>
    <row r="608" s="212" customFormat="1" ht="15.75" customHeight="1"/>
    <row r="609" s="212" customFormat="1" ht="15.75" customHeight="1"/>
    <row r="610" s="212" customFormat="1" ht="15.75" customHeight="1"/>
    <row r="611" s="212" customFormat="1" ht="15.75" customHeight="1"/>
    <row r="612" s="212" customFormat="1" ht="15.75" customHeight="1"/>
    <row r="613" s="212" customFormat="1" ht="15.75" customHeight="1"/>
    <row r="614" s="212" customFormat="1" ht="15.75" customHeight="1"/>
    <row r="615" s="212" customFormat="1" ht="15.75" customHeight="1"/>
    <row r="616" s="212" customFormat="1" ht="15.75" customHeight="1"/>
    <row r="617" s="212" customFormat="1" ht="15.75" customHeight="1"/>
    <row r="618" s="212" customFormat="1" ht="15.75" customHeight="1"/>
    <row r="619" s="212" customFormat="1" ht="15.75" customHeight="1"/>
    <row r="620" s="212" customFormat="1" ht="15.75" customHeight="1"/>
    <row r="621" s="212" customFormat="1" ht="15.75" customHeight="1"/>
    <row r="622" s="212" customFormat="1" ht="15.75" customHeight="1"/>
    <row r="623" s="212" customFormat="1" ht="15.75" customHeight="1"/>
    <row r="624" s="212" customFormat="1" ht="15.75" customHeight="1"/>
    <row r="625" s="212" customFormat="1" ht="15.75" customHeight="1"/>
    <row r="626" s="212" customFormat="1" ht="15.75" customHeight="1"/>
    <row r="627" s="212" customFormat="1" ht="15.75" customHeight="1"/>
    <row r="628" s="212" customFormat="1" ht="15.75" customHeight="1"/>
    <row r="629" s="212" customFormat="1" ht="15.75" customHeight="1"/>
    <row r="630" s="212" customFormat="1" ht="15.75" customHeight="1"/>
    <row r="631" s="212" customFormat="1" ht="15.75" customHeight="1"/>
    <row r="632" s="212" customFormat="1" ht="15.75" customHeight="1"/>
    <row r="633" s="212" customFormat="1" ht="15.75" customHeight="1"/>
    <row r="634" s="212" customFormat="1" ht="15.75" customHeight="1"/>
    <row r="635" s="212" customFormat="1" ht="15.75" customHeight="1"/>
    <row r="636" s="212" customFormat="1" ht="15.75" customHeight="1"/>
    <row r="637" s="212" customFormat="1" ht="15.75" customHeight="1"/>
    <row r="638" s="212" customFormat="1" ht="15.75" customHeight="1"/>
    <row r="639" s="212" customFormat="1" ht="15.75" customHeight="1"/>
    <row r="640" s="212" customFormat="1" ht="15.75" customHeight="1"/>
    <row r="641" s="212" customFormat="1" ht="15.75" customHeight="1"/>
    <row r="642" s="212" customFormat="1" ht="15.75" customHeight="1"/>
    <row r="643" s="212" customFormat="1" ht="15.75" customHeight="1"/>
    <row r="644" s="212" customFormat="1" ht="15.75" customHeight="1"/>
    <row r="645" s="212" customFormat="1" ht="15.75" customHeight="1"/>
    <row r="646" s="212" customFormat="1" ht="15.75" customHeight="1"/>
    <row r="647" s="212" customFormat="1" ht="15.75" customHeight="1"/>
    <row r="648" s="212" customFormat="1" ht="15.75" customHeight="1"/>
    <row r="649" s="212" customFormat="1" ht="15.75" customHeight="1"/>
    <row r="650" s="212" customFormat="1" ht="15.75" customHeight="1"/>
    <row r="651" s="212" customFormat="1" ht="15.75" customHeight="1"/>
    <row r="652" s="212" customFormat="1" ht="15.75" customHeight="1"/>
    <row r="653" s="212" customFormat="1" ht="15.75" customHeight="1"/>
    <row r="654" s="212" customFormat="1" ht="15.75" customHeight="1"/>
    <row r="655" s="212" customFormat="1" ht="15.75" customHeight="1"/>
    <row r="656" s="212" customFormat="1" ht="15.75" customHeight="1"/>
    <row r="657" s="212" customFormat="1" ht="15.75" customHeight="1"/>
    <row r="658" s="212" customFormat="1" ht="15.75" customHeight="1"/>
    <row r="659" s="212" customFormat="1" ht="15.75" customHeight="1"/>
    <row r="660" s="212" customFormat="1" ht="15.75" customHeight="1"/>
    <row r="661" s="212" customFormat="1" ht="15.75" customHeight="1"/>
    <row r="662" s="212" customFormat="1" ht="15.75" customHeight="1"/>
    <row r="663" s="212" customFormat="1" ht="15.75" customHeight="1"/>
    <row r="664" s="212" customFormat="1" ht="15.75" customHeight="1"/>
    <row r="665" s="212" customFormat="1" ht="15.75" customHeight="1"/>
    <row r="666" s="212" customFormat="1" ht="15.75" customHeight="1"/>
    <row r="667" s="212" customFormat="1" ht="15.75" customHeight="1"/>
    <row r="668" s="212" customFormat="1" ht="15.75" customHeight="1"/>
    <row r="669" s="212" customFormat="1" ht="15.75" customHeight="1"/>
    <row r="670" s="212" customFormat="1" ht="15.75" customHeight="1"/>
    <row r="671" s="212" customFormat="1" ht="15.75" customHeight="1"/>
    <row r="672" s="212" customFormat="1" ht="15.75" customHeight="1"/>
    <row r="673" s="212" customFormat="1" ht="15.75" customHeight="1"/>
    <row r="674" s="212" customFormat="1" ht="15.75" customHeight="1"/>
    <row r="675" s="212" customFormat="1" ht="15.75" customHeight="1"/>
    <row r="676" s="212" customFormat="1" ht="15.75" customHeight="1"/>
    <row r="677" s="212" customFormat="1" ht="15.75" customHeight="1"/>
    <row r="678" s="212" customFormat="1" ht="15.75" customHeight="1"/>
    <row r="679" s="212" customFormat="1" ht="15.75" customHeight="1"/>
    <row r="680" s="212" customFormat="1" ht="15.75" customHeight="1"/>
    <row r="681" s="212" customFormat="1" ht="15.75" customHeight="1"/>
    <row r="682" s="212" customFormat="1" ht="15.75" customHeight="1"/>
    <row r="683" s="212" customFormat="1" ht="15.75" customHeight="1"/>
    <row r="684" s="212" customFormat="1" ht="15.75" customHeight="1"/>
    <row r="685" s="212" customFormat="1" ht="15.75" customHeight="1"/>
    <row r="686" s="212" customFormat="1" ht="15.75" customHeight="1"/>
    <row r="687" s="212" customFormat="1" ht="15.75" customHeight="1"/>
    <row r="688" s="212" customFormat="1" ht="15.75" customHeight="1"/>
    <row r="689" s="212" customFormat="1" ht="15.75" customHeight="1"/>
    <row r="690" s="212" customFormat="1" ht="15.75" customHeight="1"/>
    <row r="691" s="212" customFormat="1" ht="15.75" customHeight="1"/>
    <row r="692" s="212" customFormat="1" ht="15.75" customHeight="1"/>
    <row r="693" s="212" customFormat="1" ht="15.75" customHeight="1"/>
    <row r="694" s="212" customFormat="1" ht="15.75" customHeight="1"/>
    <row r="695" s="212" customFormat="1" ht="15.75" customHeight="1"/>
    <row r="696" s="212" customFormat="1" ht="15.75" customHeight="1"/>
    <row r="697" s="212" customFormat="1" ht="15.75" customHeight="1"/>
    <row r="698" s="212" customFormat="1" ht="15.75" customHeight="1"/>
    <row r="699" s="212" customFormat="1" ht="15.75" customHeight="1"/>
    <row r="700" s="212" customFormat="1" ht="15.75" customHeight="1"/>
    <row r="701" s="212" customFormat="1" ht="15.75" customHeight="1"/>
    <row r="702" s="212" customFormat="1" ht="15.75" customHeight="1"/>
    <row r="703" s="212" customFormat="1" ht="15.75" customHeight="1"/>
    <row r="704" s="212" customFormat="1" ht="15.75" customHeight="1"/>
    <row r="705" s="212" customFormat="1" ht="15.75" customHeight="1"/>
    <row r="706" s="212" customFormat="1" ht="15.75" customHeight="1"/>
    <row r="707" s="212" customFormat="1" ht="15.75" customHeight="1"/>
    <row r="708" s="212" customFormat="1" ht="15.75" customHeight="1"/>
    <row r="709" s="212" customFormat="1" ht="15.75" customHeight="1"/>
    <row r="710" s="212" customFormat="1" ht="15.75" customHeight="1"/>
    <row r="711" s="212" customFormat="1" ht="15.75" customHeight="1"/>
    <row r="712" s="212" customFormat="1" ht="15.75" customHeight="1"/>
    <row r="713" s="212" customFormat="1" ht="15.75" customHeight="1"/>
    <row r="714" s="212" customFormat="1" ht="15.75" customHeight="1"/>
    <row r="715" s="212" customFormat="1" ht="15.75" customHeight="1"/>
    <row r="716" s="212" customFormat="1" ht="15.75" customHeight="1"/>
    <row r="717" s="212" customFormat="1" ht="15.75" customHeight="1"/>
    <row r="718" s="212" customFormat="1" ht="15.75" customHeight="1"/>
    <row r="719" s="212" customFormat="1" ht="15.75" customHeight="1"/>
    <row r="720" s="212" customFormat="1" ht="15.75" customHeight="1"/>
    <row r="721" s="212" customFormat="1" ht="15.75" customHeight="1"/>
    <row r="722" s="212" customFormat="1" ht="15.75" customHeight="1"/>
    <row r="723" s="212" customFormat="1" ht="15.75" customHeight="1"/>
    <row r="724" s="212" customFormat="1" ht="15.75" customHeight="1"/>
    <row r="725" s="212" customFormat="1" ht="15.75" customHeight="1"/>
    <row r="726" s="212" customFormat="1" ht="15.75" customHeight="1"/>
    <row r="727" s="212" customFormat="1" ht="15.75" customHeight="1"/>
    <row r="728" s="212" customFormat="1" ht="15.75" customHeight="1"/>
    <row r="729" s="212" customFormat="1" ht="15.75" customHeight="1"/>
    <row r="730" s="212" customFormat="1" ht="15.75" customHeight="1"/>
    <row r="731" s="212" customFormat="1" ht="15.75" customHeight="1"/>
    <row r="732" s="212" customFormat="1" ht="15.75" customHeight="1"/>
    <row r="733" s="212" customFormat="1" ht="15.75" customHeight="1"/>
    <row r="734" s="212" customFormat="1" ht="15.75" customHeight="1"/>
    <row r="735" s="212" customFormat="1" ht="15.75" customHeight="1"/>
    <row r="736" s="212" customFormat="1" ht="15.75" customHeight="1"/>
    <row r="737" s="212" customFormat="1" ht="15.75" customHeight="1"/>
    <row r="738" s="212" customFormat="1" ht="15.75" customHeight="1"/>
    <row r="739" s="212" customFormat="1" ht="15.75" customHeight="1"/>
    <row r="740" s="212" customFormat="1" ht="15.75" customHeight="1"/>
    <row r="741" s="212" customFormat="1" ht="15.75" customHeight="1"/>
    <row r="742" s="212" customFormat="1" ht="15.75" customHeight="1"/>
    <row r="743" s="212" customFormat="1" ht="15.75" customHeight="1"/>
    <row r="744" s="212" customFormat="1" ht="15.75" customHeight="1"/>
    <row r="745" s="212" customFormat="1" ht="15.75" customHeight="1"/>
    <row r="746" s="212" customFormat="1" ht="15.75" customHeight="1"/>
    <row r="747" s="212" customFormat="1" ht="15.75" customHeight="1"/>
    <row r="748" s="212" customFormat="1" ht="15.75" customHeight="1"/>
    <row r="749" s="212" customFormat="1" ht="15.75" customHeight="1"/>
    <row r="750" s="212" customFormat="1" ht="15.75" customHeight="1"/>
    <row r="751" s="212" customFormat="1" ht="15.75" customHeight="1"/>
    <row r="752" s="212" customFormat="1" ht="15.75" customHeight="1"/>
    <row r="753" s="212" customFormat="1" ht="15.75" customHeight="1"/>
    <row r="754" s="212" customFormat="1" ht="15.75" customHeight="1"/>
    <row r="755" s="212" customFormat="1" ht="15.75" customHeight="1"/>
    <row r="756" s="212" customFormat="1" ht="15.75" customHeight="1"/>
    <row r="757" s="212" customFormat="1" ht="15.75" customHeight="1"/>
    <row r="758" s="212" customFormat="1" ht="15.75" customHeight="1"/>
    <row r="759" s="212" customFormat="1" ht="15.75" customHeight="1"/>
    <row r="760" s="212" customFormat="1" ht="15.75" customHeight="1"/>
    <row r="761" s="212" customFormat="1" ht="15.75" customHeight="1"/>
    <row r="762" s="212" customFormat="1" ht="15.75" customHeight="1"/>
    <row r="763" s="212" customFormat="1" ht="15.75" customHeight="1"/>
    <row r="764" s="212" customFormat="1" ht="15.75" customHeight="1"/>
    <row r="765" s="212" customFormat="1" ht="15.75" customHeight="1"/>
    <row r="766" s="212" customFormat="1" ht="15.75" customHeight="1"/>
    <row r="767" s="212" customFormat="1" ht="15.75" customHeight="1"/>
    <row r="768" s="212" customFormat="1" ht="15.75" customHeight="1"/>
    <row r="769" s="212" customFormat="1" ht="15.75" customHeight="1"/>
    <row r="770" s="212" customFormat="1" ht="15.75" customHeight="1"/>
    <row r="771" s="212" customFormat="1" ht="15.75" customHeight="1"/>
    <row r="772" s="212" customFormat="1" ht="15.75" customHeight="1"/>
    <row r="773" s="212" customFormat="1" ht="15.75" customHeight="1"/>
    <row r="774" s="212" customFormat="1" ht="15.75" customHeight="1"/>
    <row r="775" s="212" customFormat="1" ht="15.75" customHeight="1"/>
    <row r="776" s="212" customFormat="1" ht="15.75" customHeight="1"/>
    <row r="777" s="212" customFormat="1" ht="15.75" customHeight="1"/>
    <row r="778" s="212" customFormat="1" ht="15.75" customHeight="1"/>
    <row r="779" s="212" customFormat="1" ht="15.75" customHeight="1"/>
    <row r="780" s="212" customFormat="1" ht="15.75" customHeight="1"/>
    <row r="781" s="212" customFormat="1" ht="15.75" customHeight="1"/>
    <row r="782" s="212" customFormat="1" ht="15.75" customHeight="1"/>
    <row r="783" s="212" customFormat="1" ht="15.75" customHeight="1"/>
    <row r="784" s="212" customFormat="1" ht="15.75" customHeight="1"/>
    <row r="785" s="212" customFormat="1" ht="15.75" customHeight="1"/>
    <row r="786" s="212" customFormat="1" ht="15.75" customHeight="1"/>
    <row r="787" s="212" customFormat="1" ht="15.75" customHeight="1"/>
    <row r="788" s="212" customFormat="1" ht="15.75" customHeight="1"/>
    <row r="789" s="212" customFormat="1" ht="15.75" customHeight="1"/>
    <row r="790" s="212" customFormat="1" ht="15.75" customHeight="1"/>
    <row r="791" s="212" customFormat="1" ht="15.75" customHeight="1"/>
    <row r="792" s="212" customFormat="1" ht="15.75" customHeight="1"/>
    <row r="793" s="212" customFormat="1" ht="15.75" customHeight="1"/>
    <row r="794" s="212" customFormat="1" ht="15.75" customHeight="1"/>
    <row r="795" s="212" customFormat="1" ht="15.75" customHeight="1"/>
    <row r="796" s="212" customFormat="1" ht="15.75" customHeight="1"/>
    <row r="797" s="212" customFormat="1" ht="15.75" customHeight="1"/>
    <row r="798" s="212" customFormat="1" ht="15.75" customHeight="1"/>
    <row r="799" s="212" customFormat="1" ht="15.75" customHeight="1"/>
    <row r="800" s="212" customFormat="1" ht="15.75" customHeight="1"/>
    <row r="801" s="212" customFormat="1" ht="15.75" customHeight="1"/>
    <row r="802" s="212" customFormat="1" ht="15.75" customHeight="1"/>
    <row r="803" s="212" customFormat="1" ht="15.75" customHeight="1"/>
    <row r="804" s="212" customFormat="1" ht="15.75" customHeight="1"/>
    <row r="805" s="212" customFormat="1" ht="15.75" customHeight="1"/>
    <row r="806" s="212" customFormat="1" ht="15.75" customHeight="1"/>
    <row r="807" s="212" customFormat="1" ht="15.75" customHeight="1"/>
    <row r="808" s="212" customFormat="1" ht="15.75" customHeight="1"/>
    <row r="809" s="212" customFormat="1" ht="15.75" customHeight="1"/>
    <row r="810" s="212" customFormat="1" ht="15.75" customHeight="1"/>
    <row r="811" s="212" customFormat="1" ht="15.75" customHeight="1"/>
    <row r="812" s="212" customFormat="1" ht="15.75" customHeight="1"/>
    <row r="813" s="212" customFormat="1" ht="15.75" customHeight="1"/>
    <row r="814" s="212" customFormat="1" ht="15.75" customHeight="1"/>
    <row r="815" s="212" customFormat="1" ht="15.75" customHeight="1"/>
    <row r="816" s="212" customFormat="1" ht="15.75" customHeight="1"/>
    <row r="817" s="212" customFormat="1" ht="15.75" customHeight="1"/>
    <row r="818" s="212" customFormat="1" ht="15.75" customHeight="1"/>
    <row r="819" s="212" customFormat="1" ht="15.75" customHeight="1"/>
    <row r="820" s="212" customFormat="1" ht="15.75" customHeight="1"/>
    <row r="821" s="212" customFormat="1" ht="15.75" customHeight="1"/>
    <row r="822" s="212" customFormat="1" ht="15.75" customHeight="1"/>
    <row r="823" s="212" customFormat="1" ht="15.75" customHeight="1"/>
    <row r="824" s="212" customFormat="1" ht="15.75" customHeight="1"/>
    <row r="825" s="212" customFormat="1" ht="15.75" customHeight="1"/>
    <row r="826" s="212" customFormat="1" ht="15.75" customHeight="1"/>
    <row r="827" s="212" customFormat="1" ht="15.75" customHeight="1"/>
    <row r="828" s="212" customFormat="1" ht="15.75" customHeight="1"/>
    <row r="829" s="212" customFormat="1" ht="15.75" customHeight="1"/>
    <row r="830" s="212" customFormat="1" ht="15.75" customHeight="1"/>
    <row r="831" s="212" customFormat="1" ht="15.75" customHeight="1"/>
    <row r="832" s="212" customFormat="1" ht="15.75" customHeight="1"/>
    <row r="833" s="212" customFormat="1" ht="15.75" customHeight="1"/>
    <row r="834" s="212" customFormat="1" ht="15.75" customHeight="1"/>
    <row r="835" s="212" customFormat="1" ht="15.75" customHeight="1"/>
    <row r="836" s="212" customFormat="1" ht="15.75" customHeight="1"/>
    <row r="837" s="212" customFormat="1" ht="15.75" customHeight="1"/>
    <row r="838" s="212" customFormat="1" ht="15.75" customHeight="1"/>
    <row r="839" s="212" customFormat="1" ht="15.75" customHeight="1"/>
    <row r="840" s="212" customFormat="1" ht="15.75" customHeight="1"/>
    <row r="841" s="212" customFormat="1" ht="15.75" customHeight="1"/>
    <row r="842" s="212" customFormat="1" ht="15.75" customHeight="1"/>
    <row r="843" s="212" customFormat="1" ht="15.75" customHeight="1"/>
    <row r="844" s="212" customFormat="1" ht="15.75" customHeight="1"/>
    <row r="845" s="212" customFormat="1" ht="15.75" customHeight="1"/>
    <row r="846" s="212" customFormat="1" ht="15.75" customHeight="1"/>
    <row r="847" s="212" customFormat="1" ht="15.75" customHeight="1"/>
    <row r="848" s="212" customFormat="1" ht="15.75" customHeight="1"/>
    <row r="849" s="212" customFormat="1" ht="15.75" customHeight="1"/>
    <row r="850" s="212" customFormat="1" ht="15.75" customHeight="1"/>
    <row r="851" s="212" customFormat="1" ht="15.75" customHeight="1"/>
    <row r="852" s="212" customFormat="1" ht="15.75" customHeight="1"/>
    <row r="853" s="212" customFormat="1" ht="15.75" customHeight="1"/>
    <row r="854" s="212" customFormat="1" ht="15.75" customHeight="1"/>
    <row r="855" s="212" customFormat="1" ht="15.75" customHeight="1"/>
    <row r="856" s="212" customFormat="1" ht="15.75" customHeight="1"/>
    <row r="857" s="212" customFormat="1" ht="15.75" customHeight="1"/>
    <row r="858" s="212" customFormat="1" ht="15.75" customHeight="1"/>
    <row r="859" s="212" customFormat="1" ht="15.75" customHeight="1"/>
    <row r="860" s="212" customFormat="1" ht="15.75" customHeight="1"/>
    <row r="861" s="212" customFormat="1" ht="15.75" customHeight="1"/>
    <row r="862" s="212" customFormat="1" ht="15.75" customHeight="1"/>
    <row r="863" s="212" customFormat="1" ht="15.75" customHeight="1"/>
    <row r="864" s="212" customFormat="1" ht="15.75" customHeight="1"/>
    <row r="865" s="212" customFormat="1" ht="15.75" customHeight="1"/>
    <row r="866" s="212" customFormat="1" ht="15.75" customHeight="1"/>
    <row r="867" s="212" customFormat="1" ht="15.75" customHeight="1"/>
    <row r="868" s="212" customFormat="1" ht="15.75" customHeight="1"/>
    <row r="869" s="212" customFormat="1" ht="15.75" customHeight="1"/>
    <row r="870" s="212" customFormat="1" ht="15.75" customHeight="1"/>
    <row r="871" s="212" customFormat="1" ht="15.75" customHeight="1"/>
    <row r="872" s="212" customFormat="1" ht="15.75" customHeight="1"/>
    <row r="873" s="212" customFormat="1" ht="15.75" customHeight="1"/>
    <row r="874" s="212" customFormat="1" ht="15.75" customHeight="1"/>
    <row r="875" s="212" customFormat="1" ht="15.75" customHeight="1"/>
    <row r="876" s="212" customFormat="1" ht="15.75" customHeight="1"/>
    <row r="877" s="212" customFormat="1" ht="15.75" customHeight="1"/>
    <row r="878" s="212" customFormat="1" ht="15.75" customHeight="1"/>
    <row r="879" s="212" customFormat="1" ht="15.75" customHeight="1"/>
    <row r="880" s="212" customFormat="1" ht="15.75" customHeight="1"/>
    <row r="881" s="212" customFormat="1" ht="15.75" customHeight="1"/>
    <row r="882" s="212" customFormat="1" ht="15.75" customHeight="1"/>
    <row r="883" s="212" customFormat="1" ht="15.75" customHeight="1"/>
    <row r="884" s="212" customFormat="1" ht="15.75" customHeight="1"/>
    <row r="885" s="212" customFormat="1" ht="15.75" customHeight="1"/>
    <row r="886" s="212" customFormat="1" ht="15.75" customHeight="1"/>
    <row r="887" s="212" customFormat="1" ht="15.75" customHeight="1"/>
    <row r="888" s="212" customFormat="1" ht="15.75" customHeight="1"/>
    <row r="889" s="212" customFormat="1" ht="15.75" customHeight="1"/>
    <row r="890" s="212" customFormat="1" ht="15.75" customHeight="1"/>
    <row r="891" s="212" customFormat="1" ht="15.75" customHeight="1"/>
    <row r="892" s="212" customFormat="1" ht="15.75" customHeight="1"/>
    <row r="893" s="212" customFormat="1" ht="15.75" customHeight="1"/>
    <row r="894" s="212" customFormat="1" ht="15.75" customHeight="1"/>
    <row r="895" s="212" customFormat="1" ht="15.75" customHeight="1"/>
    <row r="896" s="212" customFormat="1" ht="15.75" customHeight="1"/>
    <row r="897" s="212" customFormat="1" ht="15.75" customHeight="1"/>
    <row r="898" s="212" customFormat="1" ht="15.75" customHeight="1"/>
    <row r="899" s="212" customFormat="1" ht="15.75" customHeight="1"/>
    <row r="900" s="212" customFormat="1" ht="15.75" customHeight="1"/>
    <row r="901" s="212" customFormat="1" ht="15.75" customHeight="1"/>
    <row r="902" s="212" customFormat="1" ht="15.75" customHeight="1"/>
    <row r="903" s="212" customFormat="1" ht="15.75" customHeight="1"/>
    <row r="904" s="212" customFormat="1" ht="15.75" customHeight="1"/>
    <row r="905" s="212" customFormat="1" ht="15.75" customHeight="1"/>
    <row r="906" s="212" customFormat="1" ht="15.75" customHeight="1"/>
    <row r="907" s="212" customFormat="1" ht="15.75" customHeight="1"/>
    <row r="908" s="212" customFormat="1" ht="15.75" customHeight="1"/>
    <row r="909" s="212" customFormat="1" ht="15.75" customHeight="1"/>
    <row r="910" s="212" customFormat="1" ht="15.75" customHeight="1"/>
    <row r="911" s="212" customFormat="1" ht="15.75" customHeight="1"/>
    <row r="912" s="212" customFormat="1" ht="15.75" customHeight="1"/>
    <row r="913" s="212" customFormat="1" ht="15.75" customHeight="1"/>
    <row r="914" s="212" customFormat="1" ht="15.75" customHeight="1"/>
    <row r="915" s="212" customFormat="1" ht="15.75" customHeight="1"/>
    <row r="916" s="212" customFormat="1" ht="15.75" customHeight="1"/>
    <row r="917" s="212" customFormat="1" ht="15.75" customHeight="1"/>
    <row r="918" s="212" customFormat="1" ht="15.75" customHeight="1"/>
    <row r="919" s="212" customFormat="1" ht="15.75" customHeight="1"/>
    <row r="920" s="212" customFormat="1" ht="15.75" customHeight="1"/>
    <row r="921" s="212" customFormat="1" ht="15.75" customHeight="1"/>
    <row r="922" s="212" customFormat="1" ht="15.75" customHeight="1"/>
    <row r="923" s="212" customFormat="1" ht="15.75" customHeight="1"/>
    <row r="924" s="212" customFormat="1" ht="15.75" customHeight="1"/>
    <row r="925" s="212" customFormat="1" ht="15.75" customHeight="1"/>
    <row r="926" s="212" customFormat="1" ht="15.75" customHeight="1"/>
    <row r="927" s="212" customFormat="1" ht="15.75" customHeight="1"/>
    <row r="928" s="212" customFormat="1" ht="15.75" customHeight="1"/>
    <row r="929" s="212" customFormat="1" ht="15.75" customHeight="1"/>
    <row r="930" s="212" customFormat="1" ht="15.75" customHeight="1"/>
    <row r="931" s="212" customFormat="1" ht="15.75" customHeight="1"/>
    <row r="932" s="212" customFormat="1" ht="15.75" customHeight="1"/>
    <row r="933" s="212" customFormat="1" ht="15.75" customHeight="1"/>
    <row r="934" s="212" customFormat="1" ht="15.75" customHeight="1"/>
    <row r="935" s="212" customFormat="1" ht="15.75" customHeight="1"/>
    <row r="936" s="212" customFormat="1" ht="15.75" customHeight="1"/>
    <row r="937" s="212" customFormat="1" ht="15.75" customHeight="1"/>
    <row r="938" s="212" customFormat="1" ht="15.75" customHeight="1"/>
    <row r="939" s="212" customFormat="1" ht="15.75" customHeight="1"/>
    <row r="940" s="212" customFormat="1" ht="15.75" customHeight="1"/>
    <row r="941" s="212" customFormat="1" ht="15.75" customHeight="1"/>
    <row r="942" s="212" customFormat="1" ht="15.75" customHeight="1"/>
    <row r="943" s="212" customFormat="1" ht="15.75" customHeight="1"/>
    <row r="944" s="212" customFormat="1" ht="15.75" customHeight="1"/>
    <row r="945" s="212" customFormat="1" ht="15.75" customHeight="1"/>
    <row r="946" s="212" customFormat="1" ht="15.75" customHeight="1"/>
    <row r="947" s="212" customFormat="1" ht="15.75" customHeight="1"/>
    <row r="948" s="212" customFormat="1" ht="15.75" customHeight="1"/>
    <row r="949" s="212" customFormat="1" ht="15.75" customHeight="1"/>
    <row r="950" s="212" customFormat="1" ht="15.75" customHeight="1"/>
    <row r="951" s="212" customFormat="1" ht="15.75" customHeight="1"/>
    <row r="952" s="212" customFormat="1" ht="15.75" customHeight="1"/>
    <row r="953" s="212" customFormat="1" ht="15.75" customHeight="1"/>
    <row r="954" s="212" customFormat="1" ht="15.75" customHeight="1"/>
    <row r="955" s="212" customFormat="1" ht="15.75" customHeight="1"/>
    <row r="956" s="212" customFormat="1" ht="15.75" customHeight="1"/>
    <row r="957" s="212" customFormat="1" ht="15.75" customHeight="1"/>
    <row r="958" s="212" customFormat="1" ht="15.75" customHeight="1"/>
    <row r="959" s="212" customFormat="1" ht="15.75" customHeight="1"/>
    <row r="960" s="212" customFormat="1" ht="15.75" customHeight="1"/>
    <row r="961" s="212" customFormat="1" ht="15.75" customHeight="1"/>
    <row r="962" s="212" customFormat="1" ht="15.75" customHeight="1"/>
    <row r="963" s="212" customFormat="1" ht="15.75" customHeight="1"/>
    <row r="964" s="212" customFormat="1" ht="15.75" customHeight="1"/>
    <row r="965" s="212" customFormat="1" ht="15.75" customHeight="1"/>
    <row r="966" s="212" customFormat="1" ht="15.75" customHeight="1"/>
    <row r="967" s="212" customFormat="1" ht="15.75" customHeight="1"/>
    <row r="968" s="212" customFormat="1" ht="15.75" customHeight="1"/>
    <row r="969" s="212" customFormat="1" ht="15.75" customHeight="1"/>
    <row r="970" s="212" customFormat="1" ht="15.75" customHeight="1"/>
    <row r="971" s="212" customFormat="1" ht="15.75" customHeight="1"/>
    <row r="972" s="212" customFormat="1" ht="15.75" customHeight="1"/>
    <row r="973" s="212" customFormat="1" ht="15.75" customHeight="1"/>
    <row r="974" s="212" customFormat="1" ht="15.75" customHeight="1"/>
    <row r="975" s="212" customFormat="1" ht="15.75" customHeight="1"/>
    <row r="976" s="212" customFormat="1" ht="15.75" customHeight="1"/>
    <row r="977" s="212" customFormat="1" ht="15.75" customHeight="1"/>
    <row r="978" s="212" customFormat="1" ht="15.75" customHeight="1"/>
    <row r="979" s="212" customFormat="1" ht="15.75" customHeight="1"/>
    <row r="980" s="212" customFormat="1" ht="15.75" customHeight="1"/>
    <row r="981" s="212" customFormat="1" ht="15.75" customHeight="1"/>
    <row r="982" s="212" customFormat="1" ht="15.75" customHeight="1"/>
    <row r="983" s="212" customFormat="1" ht="15.75" customHeight="1"/>
    <row r="984" s="212" customFormat="1" ht="15.75" customHeight="1"/>
    <row r="985" s="212" customFormat="1" ht="15.75" customHeight="1"/>
    <row r="986" s="212" customFormat="1" ht="15.75" customHeight="1"/>
    <row r="987" s="212" customFormat="1" ht="15.75" customHeight="1"/>
    <row r="988" s="212" customFormat="1" ht="15.75" customHeight="1"/>
    <row r="989" s="212" customFormat="1" ht="15.75" customHeight="1"/>
    <row r="990" s="212" customFormat="1" ht="15.75" customHeight="1"/>
    <row r="991" s="212" customFormat="1" ht="15.75" customHeight="1"/>
    <row r="992" s="212" customFormat="1" ht="15.75" customHeight="1"/>
    <row r="993" s="212" customFormat="1" ht="15.75" customHeight="1"/>
    <row r="994" s="212" customFormat="1" ht="15.75" customHeight="1"/>
    <row r="995" s="212" customFormat="1" ht="15.75" customHeight="1"/>
    <row r="996" s="212" customFormat="1" ht="15.75" customHeight="1"/>
    <row r="997" s="212" customFormat="1" ht="15.75" customHeight="1"/>
    <row r="998" s="212" customFormat="1" ht="15.75" customHeight="1"/>
    <row r="999" s="212" customFormat="1" ht="15.75" customHeight="1"/>
    <row r="1000" s="212" customFormat="1"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66f247-33e9-4d15-8c60-a9ff9f7ed97f">
      <Terms xmlns="http://schemas.microsoft.com/office/infopath/2007/PartnerControls"/>
    </lcf76f155ced4ddcb4097134ff3c332f>
    <TaxCatchAll xmlns="71b35b04-44ae-45e7-8953-9c062dfff9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9BE3F10B713C4A9C8DF06D8A09E195" ma:contentTypeVersion="15" ma:contentTypeDescription="Create a new document." ma:contentTypeScope="" ma:versionID="d8d82326d5da788c55764c0ae55cb211">
  <xsd:schema xmlns:xsd="http://www.w3.org/2001/XMLSchema" xmlns:xs="http://www.w3.org/2001/XMLSchema" xmlns:p="http://schemas.microsoft.com/office/2006/metadata/properties" xmlns:ns2="1e66f247-33e9-4d15-8c60-a9ff9f7ed97f" xmlns:ns3="71b35b04-44ae-45e7-8953-9c062dfff9fb" targetNamespace="http://schemas.microsoft.com/office/2006/metadata/properties" ma:root="true" ma:fieldsID="d19afbde370b508609923ad21d61cc23" ns2:_="" ns3:_="">
    <xsd:import namespace="1e66f247-33e9-4d15-8c60-a9ff9f7ed97f"/>
    <xsd:import namespace="71b35b04-44ae-45e7-8953-9c062dfff9f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6f247-33e9-4d15-8c60-a9ff9f7ed9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b9e176f-63a2-4d99-8069-e3984fa296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b35b04-44ae-45e7-8953-9c062dfff9f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5b7cfb-6c1a-4099-bd72-5e0c3fc3f364}" ma:internalName="TaxCatchAll" ma:showField="CatchAllData" ma:web="71b35b04-44ae-45e7-8953-9c062dfff9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E580F-C8F0-4B43-B315-6D61FE3B1EE5}"/>
</file>

<file path=customXml/itemProps2.xml><?xml version="1.0" encoding="utf-8"?>
<ds:datastoreItem xmlns:ds="http://schemas.openxmlformats.org/officeDocument/2006/customXml" ds:itemID="{CF32958C-70FF-47BE-84F8-B247604E5812}"/>
</file>

<file path=customXml/itemProps3.xml><?xml version="1.0" encoding="utf-8"?>
<ds:datastoreItem xmlns:ds="http://schemas.openxmlformats.org/officeDocument/2006/customXml" ds:itemID="{B8016007-C188-4730-B6FB-E8C96411DB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2023-05-18T10:39:39Z</dcterms:created>
  <dcterms:modified xsi:type="dcterms:W3CDTF">2024-01-24T08:31:52Z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0x0101007B9BE3F10B713C4A9C8DF06D8A09E195</vt:lpwstr>
  </property>
  <property fmtid="{D5CDD505-2E9C-101B-9397-08002B2CF9AE}" pid="3" name="MediaServiceImageTags">
    <vt:lpwstr/>
  </property>
</Properties>
</file>